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WTR\60680190\500_Deliverables\504 Tender - Contract 9\332-2023\"/>
    </mc:Choice>
  </mc:AlternateContent>
  <xr:revisionPtr revIDLastSave="0" documentId="13_ncr:1_{89C7821B-9BDA-4868-AF3B-3A3B203FA8CD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0" r:id="rId1"/>
    <sheet name="863-2021 Qty Est" sheetId="15" state="hidden" r:id="rId2"/>
    <sheet name="Sheet1" sheetId="7" state="hidden" r:id="rId3"/>
  </sheets>
  <externalReferences>
    <externalReference r:id="rId4"/>
  </externalReferences>
  <definedNames>
    <definedName name="_12TENDER_SUBMISSI" localSheetId="1">'[1]FORM B; PRICES'!#REF!</definedName>
    <definedName name="_12TENDER_SUBMISSI" localSheetId="0">'[1]FORM B; PRICES'!#REF!</definedName>
    <definedName name="_12TENDER_SUBMISSI">'[1]FORM B; PRICES'!#REF!</definedName>
    <definedName name="_4PAGE_1_OF_13" localSheetId="1">'[1]FORM B; PRICES'!#REF!</definedName>
    <definedName name="_4PAGE_1_OF_13" localSheetId="0">'[1]FORM B; PRICES'!#REF!</definedName>
    <definedName name="_4PAGE_1_OF_13">'[1]FORM B; PRICES'!#REF!</definedName>
    <definedName name="_8TENDER_NO._181" localSheetId="1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'Unit prices'!$A$5:$G$142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prices'!$A$1:$G$150</definedName>
    <definedName name="Print_Area_1" localSheetId="0">'Unit prices'!$A$6:$G$170</definedName>
    <definedName name="Print_Area_1">#REF!</definedName>
    <definedName name="Print_Area_2" localSheetId="1">#REF!</definedName>
    <definedName name="Print_Area_2" localSheetId="0">#REF!</definedName>
    <definedName name="Print_Area_2">#REF!</definedName>
    <definedName name="_xlnm.Print_Titles" localSheetId="1">#REF!</definedName>
    <definedName name="_xlnm.Print_Titles" localSheetId="0">'Unit prices'!$1:$5</definedName>
    <definedName name="_xlnm.Print_Titles">#REF!</definedName>
    <definedName name="Sample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#REF!</definedName>
    <definedName name="XEverything" localSheetId="0">#REF!</definedName>
    <definedName name="XEverything">#REF!</definedName>
    <definedName name="XItems" localSheetId="1">#REF!</definedName>
    <definedName name="XItems" localSheetId="0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4" i="20" l="1"/>
  <c r="G105" i="20"/>
  <c r="G141" i="20" l="1"/>
  <c r="G137" i="20"/>
  <c r="G135" i="20"/>
  <c r="G134" i="20"/>
  <c r="G133" i="20"/>
  <c r="G129" i="20"/>
  <c r="G125" i="20"/>
  <c r="G123" i="20"/>
  <c r="G119" i="20"/>
  <c r="G118" i="20"/>
  <c r="G114" i="20"/>
  <c r="G110" i="20"/>
  <c r="G109" i="20"/>
  <c r="G99" i="20"/>
  <c r="G98" i="20"/>
  <c r="G93" i="20"/>
  <c r="G91" i="20"/>
  <c r="G87" i="20"/>
  <c r="G86" i="20"/>
  <c r="G85" i="20"/>
  <c r="G84" i="20"/>
  <c r="G83" i="20"/>
  <c r="G82" i="20"/>
  <c r="G77" i="20"/>
  <c r="G73" i="20"/>
  <c r="G72" i="20"/>
  <c r="G71" i="20"/>
  <c r="G70" i="20"/>
  <c r="G69" i="20"/>
  <c r="G68" i="20"/>
  <c r="G67" i="20"/>
  <c r="G66" i="20"/>
  <c r="G62" i="20"/>
  <c r="G58" i="20"/>
  <c r="G54" i="20"/>
  <c r="G52" i="20"/>
  <c r="G48" i="20"/>
  <c r="G43" i="20"/>
  <c r="G39" i="20"/>
  <c r="G38" i="20"/>
  <c r="G37" i="20"/>
  <c r="G32" i="20"/>
  <c r="G29" i="20"/>
  <c r="G26" i="20"/>
  <c r="G23" i="20"/>
  <c r="G20" i="20"/>
  <c r="G17" i="20"/>
  <c r="G14" i="20"/>
  <c r="G11" i="20"/>
  <c r="F145" i="20" l="1"/>
  <c r="A79" i="15" l="1"/>
  <c r="C78" i="15"/>
  <c r="A78" i="15"/>
  <c r="C77" i="15"/>
  <c r="F69" i="15"/>
  <c r="H70" i="15"/>
  <c r="H69" i="15"/>
  <c r="A70" i="15"/>
  <c r="A69" i="15"/>
  <c r="A68" i="15"/>
  <c r="A67" i="15"/>
  <c r="D68" i="15"/>
  <c r="D67" i="15"/>
  <c r="F68" i="15"/>
  <c r="F70" i="15" l="1"/>
  <c r="G125" i="15" l="1"/>
  <c r="G121" i="15"/>
  <c r="G119" i="15"/>
  <c r="G118" i="15"/>
  <c r="G113" i="15"/>
  <c r="G111" i="15"/>
  <c r="G110" i="15"/>
  <c r="G106" i="15"/>
  <c r="G102" i="15"/>
  <c r="G100" i="15"/>
  <c r="G96" i="15"/>
  <c r="G95" i="15"/>
  <c r="G91" i="15"/>
  <c r="G87" i="15"/>
  <c r="G86" i="15"/>
  <c r="B75" i="15"/>
  <c r="R70" i="15"/>
  <c r="R69" i="15"/>
  <c r="R68" i="15"/>
  <c r="R67" i="15"/>
  <c r="D66" i="15"/>
  <c r="R66" i="15"/>
  <c r="F66" i="15"/>
  <c r="E66" i="15"/>
  <c r="R65" i="15"/>
  <c r="B31" i="15"/>
  <c r="C27" i="15"/>
  <c r="C26" i="15"/>
  <c r="C25" i="15"/>
  <c r="C24" i="15"/>
  <c r="D27" i="15" s="1"/>
  <c r="C23" i="15"/>
  <c r="D23" i="15" s="1"/>
  <c r="C22" i="15"/>
  <c r="C21" i="15"/>
  <c r="C20" i="15"/>
  <c r="D22" i="15" s="1"/>
  <c r="C19" i="15"/>
  <c r="C18" i="15"/>
  <c r="C17" i="15"/>
  <c r="C16" i="15"/>
  <c r="C15" i="15"/>
  <c r="C14" i="15"/>
  <c r="L13" i="15"/>
  <c r="M14" i="15" s="1"/>
  <c r="C13" i="15"/>
  <c r="M11" i="15"/>
  <c r="H8" i="15"/>
  <c r="G8" i="15"/>
  <c r="F8" i="15"/>
  <c r="E8" i="15"/>
  <c r="D8" i="15"/>
  <c r="I8" i="15" s="1"/>
  <c r="C8" i="15"/>
  <c r="B8" i="15"/>
  <c r="J7" i="15"/>
  <c r="I7" i="15"/>
  <c r="E67" i="15" l="1"/>
  <c r="G68" i="15" l="1"/>
  <c r="E68" i="15"/>
  <c r="G69" i="15" s="1"/>
  <c r="F72" i="15" l="1"/>
  <c r="F71" i="15"/>
  <c r="H71" i="15"/>
  <c r="E7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D57A1218-8D6E-47C4-894D-A6CBE5DD32C3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E0EBF381-26CC-4E4A-8C06-B3B91E9780E7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<sst xmlns="http://schemas.openxmlformats.org/spreadsheetml/2006/main" count="374" uniqueCount="190">
  <si>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</si>
  <si>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</si>
  <si>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</si>
  <si>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</si>
  <si>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</si>
  <si>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</si>
  <si>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</si>
  <si>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</si>
  <si>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FORM B:PRICES</t>
  </si>
  <si>
    <t>UNIT PRICES</t>
  </si>
  <si>
    <t>vert. m</t>
  </si>
  <si>
    <t>m2</t>
  </si>
  <si>
    <t>(See "Prices" clause in tender document)</t>
  </si>
  <si>
    <t>A.</t>
  </si>
  <si>
    <t>A.1</t>
  </si>
  <si>
    <t>m</t>
  </si>
  <si>
    <t>a)</t>
  </si>
  <si>
    <t>New Manholes</t>
  </si>
  <si>
    <t>CW 2130</t>
  </si>
  <si>
    <t>i)</t>
  </si>
  <si>
    <t>Land Drainage Sewers</t>
  </si>
  <si>
    <t xml:space="preserve">300mm SDR 35 PVC </t>
  </si>
  <si>
    <t>Trenchless Installation, Class B Type 3 bedding, Class 3 backfill</t>
  </si>
  <si>
    <t>b)</t>
  </si>
  <si>
    <t>c)</t>
  </si>
  <si>
    <t>A.2</t>
  </si>
  <si>
    <t>A.3</t>
  </si>
  <si>
    <t>A.4</t>
  </si>
  <si>
    <t>A.5</t>
  </si>
  <si>
    <t>A.6</t>
  </si>
  <si>
    <t>Sewer Services</t>
  </si>
  <si>
    <t>A.7</t>
  </si>
  <si>
    <t>A.8</t>
  </si>
  <si>
    <t>A.9</t>
  </si>
  <si>
    <t>Sewer Inspection (Existing Sewers)</t>
  </si>
  <si>
    <t>A.10</t>
  </si>
  <si>
    <t>Sewer Inspection (New Sewers)</t>
  </si>
  <si>
    <t>250mm CB Lead</t>
  </si>
  <si>
    <t>Trenchless Installation, Class B sand bedding, Class 3 backfill</t>
  </si>
  <si>
    <t>Plugging Exsting Catch Basin Leads Under Pavement</t>
  </si>
  <si>
    <t>150mm to 250mm</t>
  </si>
  <si>
    <t>SD-024 1800mm deep</t>
  </si>
  <si>
    <t>Connecting to Existing Sewer</t>
  </si>
  <si>
    <t>250mm to Existing 250/300mm CB Leads</t>
  </si>
  <si>
    <t>d)</t>
  </si>
  <si>
    <t>e)</t>
  </si>
  <si>
    <t>300mm</t>
  </si>
  <si>
    <t>CW 2145</t>
  </si>
  <si>
    <t>Abandoning Existing Sewers with Cement Stabilized Flowable Fill</t>
  </si>
  <si>
    <t>B.1</t>
  </si>
  <si>
    <t>C.1</t>
  </si>
  <si>
    <t>PROVISIONAL ITEMS</t>
  </si>
  <si>
    <t>E16</t>
  </si>
  <si>
    <t>L.S.</t>
  </si>
  <si>
    <t>f)</t>
  </si>
  <si>
    <t>B.</t>
  </si>
  <si>
    <t>C.</t>
  </si>
  <si>
    <t>Partial Slab Patches</t>
  </si>
  <si>
    <t>150mm Reinforced Concrete Pavement</t>
  </si>
  <si>
    <t>Miscellaneous Concrete Slab Renewal</t>
  </si>
  <si>
    <t>CW 3230</t>
  </si>
  <si>
    <t>100mm Sidewalk (SD-228A)</t>
  </si>
  <si>
    <t>CW 3235</t>
  </si>
  <si>
    <t>Construction of Asphalt Patches</t>
  </si>
  <si>
    <t>CW 3410</t>
  </si>
  <si>
    <t xml:space="preserve">Sodding </t>
  </si>
  <si>
    <t>CW 3510</t>
  </si>
  <si>
    <t>m3</t>
  </si>
  <si>
    <t>RCP Three Edge Bearing Test</t>
  </si>
  <si>
    <t>Concrete Curb Installation</t>
  </si>
  <si>
    <t>CW 3240</t>
  </si>
  <si>
    <t>Barrier Curb (SD-204)</t>
  </si>
  <si>
    <t>Ramp Curb (SD-229A)</t>
  </si>
  <si>
    <t>Construction of Asphaltic Overlay</t>
  </si>
  <si>
    <t>Main Line Paving Type 1A</t>
  </si>
  <si>
    <t>tonne</t>
  </si>
  <si>
    <t>LAND DRAINAGE SEWERS</t>
  </si>
  <si>
    <t>Pre-Construction Building Inspection</t>
  </si>
  <si>
    <t/>
  </si>
  <si>
    <t>SURFACE RESTORATION</t>
  </si>
  <si>
    <t>Temporary Surface Restoration</t>
  </si>
  <si>
    <t>Concrete</t>
  </si>
  <si>
    <t>Sidewalk</t>
  </si>
  <si>
    <t xml:space="preserve">375mm SDR 35 PVC </t>
  </si>
  <si>
    <t>450mm SDR 35 PVC</t>
  </si>
  <si>
    <t>600mm C76-V RCP</t>
  </si>
  <si>
    <t>ii)</t>
  </si>
  <si>
    <t>iii)</t>
  </si>
  <si>
    <t>375mm</t>
  </si>
  <si>
    <t>450mm</t>
  </si>
  <si>
    <t>600mm</t>
  </si>
  <si>
    <t>750mm</t>
  </si>
  <si>
    <t>900mm</t>
  </si>
  <si>
    <t xml:space="preserve">c) </t>
  </si>
  <si>
    <t>CW 2130/E18</t>
  </si>
  <si>
    <t>TOTAL BID PRICE (GST extra) (in numbers)</t>
  </si>
  <si>
    <t>100 to 150mm</t>
  </si>
  <si>
    <t>Up to 1.5 m long</t>
  </si>
  <si>
    <t>Longer than to 1.5 m long</t>
  </si>
  <si>
    <t>C.3</t>
  </si>
  <si>
    <t>Re-Grading of Existing Sewer Services</t>
  </si>
  <si>
    <t>Hydro Excavation for Utility Exploration</t>
  </si>
  <si>
    <t>E11</t>
  </si>
  <si>
    <t>CW 2110/E19</t>
  </si>
  <si>
    <t>E20</t>
  </si>
  <si>
    <t>Spec.
Ref</t>
  </si>
  <si>
    <t>B.2</t>
  </si>
  <si>
    <t>B.3</t>
  </si>
  <si>
    <t>B.4</t>
  </si>
  <si>
    <t>B.5</t>
  </si>
  <si>
    <t>C.2</t>
  </si>
  <si>
    <t>C.4</t>
  </si>
  <si>
    <t>C.5</t>
  </si>
  <si>
    <t>C.6</t>
  </si>
  <si>
    <t>Change Conditions</t>
  </si>
  <si>
    <t>Change in Contract Conditions</t>
  </si>
  <si>
    <t>SD-010</t>
  </si>
  <si>
    <t>750mm C76-V RCP</t>
  </si>
  <si>
    <t>900mm C76-V RCP</t>
  </si>
  <si>
    <t>Total</t>
  </si>
  <si>
    <t>1200mm</t>
  </si>
  <si>
    <t>525mm</t>
  </si>
  <si>
    <t>g)</t>
  </si>
  <si>
    <t>h)</t>
  </si>
  <si>
    <t>1050mm</t>
  </si>
  <si>
    <t>Quants</t>
  </si>
  <si>
    <t>Off Streets</t>
  </si>
  <si>
    <t>Main Street</t>
  </si>
  <si>
    <t>LDS</t>
  </si>
  <si>
    <t xml:space="preserve">a) 300mm SDR 35 PVC </t>
  </si>
  <si>
    <t xml:space="preserve">a) 375mm SDR 35 PVC </t>
  </si>
  <si>
    <t>b) 450mm SDR 35 PVC</t>
  </si>
  <si>
    <t>d) 600mm C76-IV RCP</t>
  </si>
  <si>
    <t>d) 600mm C76-V RCP</t>
  </si>
  <si>
    <t>e) 750mm C76-IV RCP</t>
  </si>
  <si>
    <t>f) 900mm C76-IV RCP</t>
  </si>
  <si>
    <t>(MH6A.1,2,7,9,10,11,12,13,14,16)</t>
  </si>
  <si>
    <t>(MH6A.8)</t>
  </si>
  <si>
    <t>(MH6A.3,4,5,15)</t>
  </si>
  <si>
    <t>Trunk Connect</t>
  </si>
  <si>
    <t>CB Lead</t>
  </si>
  <si>
    <t>Total CB lead</t>
  </si>
  <si>
    <t>Slab Repairs</t>
  </si>
  <si>
    <t>150mm</t>
  </si>
  <si>
    <t>200mm</t>
  </si>
  <si>
    <t>CB</t>
  </si>
  <si>
    <t>Assume 10 m2 every 15m</t>
  </si>
  <si>
    <t>full length pipe</t>
  </si>
  <si>
    <t>number of repairs</t>
  </si>
  <si>
    <t>area of repairs</t>
  </si>
  <si>
    <t>Non CB Repair Area</t>
  </si>
  <si>
    <t>CB repair area</t>
  </si>
  <si>
    <t>Assume 60% in road</t>
  </si>
  <si>
    <t>Working Day Estimate</t>
  </si>
  <si>
    <t>15m per day</t>
  </si>
  <si>
    <t>2.45 tonnes/m3</t>
  </si>
  <si>
    <t>Curb</t>
  </si>
  <si>
    <t>Tonnes</t>
  </si>
  <si>
    <t>3.2mx3.2mx3"</t>
  </si>
  <si>
    <t>tonnes per repair</t>
  </si>
  <si>
    <t>250mm Reinforced Concrete Pavement</t>
  </si>
  <si>
    <t>E9</t>
  </si>
  <si>
    <t>1200mm C76-IV RCP</t>
  </si>
  <si>
    <t>1050mm C76-IV RCP</t>
  </si>
  <si>
    <t>900mm C76-IV RCP</t>
  </si>
  <si>
    <t>600mm C76-IV RCP or SDR 35 PVC</t>
  </si>
  <si>
    <t>B.6</t>
  </si>
  <si>
    <t>150/250/300mm CB Leads</t>
  </si>
  <si>
    <t>Remove and Replace Existing Catch Basin / Catch Pit</t>
  </si>
  <si>
    <t>Asphaltic Concrete Planing</t>
  </si>
  <si>
    <t>planing  0-50mm depth</t>
  </si>
  <si>
    <t>B.7</t>
  </si>
  <si>
    <t>B.8</t>
  </si>
  <si>
    <t>B.9</t>
  </si>
  <si>
    <t>B.10</t>
  </si>
  <si>
    <t>B.11</t>
  </si>
  <si>
    <t>B.12</t>
  </si>
  <si>
    <t>Connection to Existing 1800mm LDS</t>
  </si>
  <si>
    <t>1500mm diameter x 1.83 base (MH9.14)</t>
  </si>
  <si>
    <t>2100mm diameter x 1.83 base (MH9.2,3,4)</t>
  </si>
  <si>
    <t>1200mm diameter base (MH9.1,5,6,7,8,9,10,11,12,13,15,16)</t>
  </si>
  <si>
    <t>525mm C76-V RCP or SDR 35 PVC</t>
  </si>
  <si>
    <t>Sewer Service Repairs</t>
  </si>
  <si>
    <t>Up to 3.0 Metres Long</t>
  </si>
  <si>
    <t>Sewer Repair – In Addition to First 3.0 metres</t>
  </si>
  <si>
    <t>B.13</t>
  </si>
  <si>
    <t>Re-Grading of Existing Sewer 
Services</t>
  </si>
  <si>
    <t>150mm Reinforced Concrete 
Pavement</t>
  </si>
  <si>
    <t>200mm Reinforced Concrete 
Pavement</t>
  </si>
  <si>
    <t>Miscellaneous Concrete Slab 
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</si>
</sst>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#,##0.0"/>
    <numFmt numFmtId="176" formatCode="&quot;$&quot;#,##0.0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24">
    <xf numFmtId="0" fontId="0" fillId="0" borderId="0"/>
    <xf numFmtId="0" fontId="25" fillId="24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28" fillId="0" borderId="0" applyFill="0">
      <alignment horizontal="right" vertical="top"/>
    </xf>
    <xf numFmtId="0" fontId="28" fillId="0" borderId="0" applyFill="0">
      <alignment horizontal="right" vertical="top"/>
    </xf>
    <xf numFmtId="0" fontId="29" fillId="0" borderId="10" applyFill="0">
      <alignment horizontal="right" vertical="top"/>
    </xf>
    <xf numFmtId="0" fontId="29" fillId="0" borderId="10" applyFill="0">
      <alignment horizontal="right" vertical="top"/>
    </xf>
    <xf numFmtId="0" fontId="29" fillId="0" borderId="10" applyFill="0">
      <alignment horizontal="right" vertical="top"/>
    </xf>
    <xf numFmtId="167" fontId="29" fillId="0" borderId="11" applyFill="0">
      <alignment horizontal="right" vertical="top"/>
    </xf>
    <xf numFmtId="167" fontId="29" fillId="0" borderId="11" applyFill="0">
      <alignment horizontal="right" vertical="top"/>
    </xf>
    <xf numFmtId="0" fontId="29" fillId="0" borderId="10" applyFill="0">
      <alignment horizontal="center" vertical="top" wrapText="1"/>
    </xf>
    <xf numFmtId="0" fontId="29" fillId="0" borderId="10" applyFill="0">
      <alignment horizontal="center" vertical="top" wrapText="1"/>
    </xf>
    <xf numFmtId="0" fontId="29" fillId="0" borderId="10" applyFill="0">
      <alignment horizontal="center" vertical="top" wrapText="1"/>
    </xf>
    <xf numFmtId="0" fontId="30" fillId="0" borderId="12" applyFill="0">
      <alignment horizontal="center" vertical="center" wrapText="1"/>
    </xf>
    <xf numFmtId="0" fontId="30" fillId="0" borderId="12" applyFill="0">
      <alignment horizontal="center" vertical="center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165" fontId="32" fillId="0" borderId="13" applyFill="0">
      <alignment horizontal="centerContinuous" wrapText="1"/>
    </xf>
    <xf numFmtId="165" fontId="32" fillId="0" borderId="13" applyFill="0">
      <alignment horizontal="centerContinuous" wrapText="1"/>
    </xf>
    <xf numFmtId="165" fontId="29" fillId="0" borderId="10" applyFill="0">
      <alignment horizontal="center" vertical="top" wrapText="1"/>
    </xf>
    <xf numFmtId="165" fontId="29" fillId="0" borderId="10" applyFill="0">
      <alignment horizontal="center" vertical="top" wrapText="1"/>
    </xf>
    <xf numFmtId="165" fontId="29" fillId="0" borderId="10" applyFill="0">
      <alignment horizontal="center" vertical="top" wrapText="1"/>
    </xf>
    <xf numFmtId="0" fontId="29" fillId="0" borderId="10" applyFill="0">
      <alignment horizontal="center" wrapText="1"/>
    </xf>
    <xf numFmtId="0" fontId="29" fillId="0" borderId="10" applyFill="0">
      <alignment horizontal="center" wrapText="1"/>
    </xf>
    <xf numFmtId="0" fontId="29" fillId="0" borderId="10" applyFill="0">
      <alignment horizontal="center" wrapText="1"/>
    </xf>
    <xf numFmtId="172" fontId="29" fillId="0" borderId="10" applyFill="0"/>
    <xf numFmtId="172" fontId="29" fillId="0" borderId="10" applyFill="0"/>
    <xf numFmtId="172" fontId="29" fillId="0" borderId="10" applyFill="0"/>
    <xf numFmtId="168" fontId="29" fillId="0" borderId="10" applyFill="0">
      <alignment horizontal="right"/>
      <protection locked="0"/>
    </xf>
    <xf numFmtId="168" fontId="29" fillId="0" borderId="10" applyFill="0">
      <alignment horizontal="right"/>
      <protection locked="0"/>
    </xf>
    <xf numFmtId="168" fontId="29" fillId="0" borderId="10" applyFill="0">
      <alignment horizontal="right"/>
      <protection locked="0"/>
    </xf>
    <xf numFmtId="166" fontId="29" fillId="0" borderId="10" applyFill="0">
      <alignment horizontal="right"/>
      <protection locked="0"/>
    </xf>
    <xf numFmtId="166" fontId="29" fillId="0" borderId="10" applyFill="0">
      <alignment horizontal="right"/>
      <protection locked="0"/>
    </xf>
    <xf numFmtId="166" fontId="29" fillId="0" borderId="10" applyFill="0">
      <alignment horizontal="right"/>
      <protection locked="0"/>
    </xf>
    <xf numFmtId="166" fontId="29" fillId="0" borderId="10" applyFill="0"/>
    <xf numFmtId="166" fontId="29" fillId="0" borderId="10" applyFill="0"/>
    <xf numFmtId="166" fontId="29" fillId="0" borderId="10" applyFill="0"/>
    <xf numFmtId="166" fontId="29" fillId="0" borderId="12" applyFill="0">
      <alignment horizontal="right"/>
    </xf>
    <xf numFmtId="166" fontId="29" fillId="0" borderId="12" applyFill="0">
      <alignment horizontal="right"/>
    </xf>
    <xf numFmtId="0" fontId="10" fillId="20" borderId="1" applyNumberFormat="0" applyAlignment="0" applyProtection="0"/>
    <xf numFmtId="0" fontId="11" fillId="21" borderId="2" applyNumberFormat="0" applyAlignment="0" applyProtection="0"/>
    <xf numFmtId="0" fontId="33" fillId="0" borderId="10" applyFill="0">
      <alignment horizontal="left" vertical="top"/>
    </xf>
    <xf numFmtId="0" fontId="33" fillId="0" borderId="10" applyFill="0">
      <alignment horizontal="left" vertical="top"/>
    </xf>
    <xf numFmtId="0" fontId="33" fillId="0" borderId="10" applyFill="0">
      <alignment horizontal="left" vertical="top"/>
    </xf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7" fillId="0" borderId="0"/>
    <xf numFmtId="0" fontId="26" fillId="24" borderId="0"/>
    <xf numFmtId="0" fontId="27" fillId="0" borderId="0"/>
    <xf numFmtId="0" fontId="24" fillId="0" borderId="0"/>
    <xf numFmtId="0" fontId="26" fillId="23" borderId="7" applyNumberFormat="0" applyFont="0" applyAlignment="0" applyProtection="0"/>
    <xf numFmtId="174" fontId="30" fillId="0" borderId="12" applyNumberFormat="0" applyFont="0" applyFill="0" applyBorder="0" applyAlignment="0" applyProtection="0">
      <alignment horizontal="center" vertical="top" wrapText="1"/>
    </xf>
    <xf numFmtId="174" fontId="30" fillId="0" borderId="12" applyNumberFormat="0" applyFont="0" applyFill="0" applyBorder="0" applyAlignment="0" applyProtection="0">
      <alignment horizontal="center" vertical="top" wrapText="1"/>
    </xf>
    <xf numFmtId="0" fontId="20" fillId="20" borderId="8" applyNumberFormat="0" applyAlignment="0" applyProtection="0"/>
    <xf numFmtId="0" fontId="34" fillId="0" borderId="0">
      <alignment horizontal="right"/>
    </xf>
    <xf numFmtId="0" fontId="34" fillId="0" borderId="0">
      <alignment horizontal="right"/>
    </xf>
    <xf numFmtId="0" fontId="21" fillId="0" borderId="0" applyNumberFormat="0" applyFill="0" applyBorder="0" applyAlignment="0" applyProtection="0"/>
    <xf numFmtId="0" fontId="29" fillId="0" borderId="0" applyFill="0">
      <alignment horizontal="left"/>
    </xf>
    <xf numFmtId="0" fontId="29" fillId="0" borderId="0" applyFill="0">
      <alignment horizontal="left"/>
    </xf>
    <xf numFmtId="0" fontId="35" fillId="0" borderId="0" applyFill="0">
      <alignment horizontal="centerContinuous" vertical="center"/>
    </xf>
    <xf numFmtId="0" fontId="35" fillId="0" borderId="0" applyFill="0">
      <alignment horizontal="centerContinuous" vertical="center"/>
    </xf>
    <xf numFmtId="171" fontId="36" fillId="0" borderId="0" applyFill="0">
      <alignment horizontal="centerContinuous" vertical="center"/>
    </xf>
    <xf numFmtId="171" fontId="36" fillId="0" borderId="0" applyFill="0">
      <alignment horizontal="centerContinuous" vertical="center"/>
    </xf>
    <xf numFmtId="173" fontId="36" fillId="0" borderId="0" applyFill="0">
      <alignment horizontal="centerContinuous" vertical="center"/>
    </xf>
    <xf numFmtId="173" fontId="36" fillId="0" borderId="0" applyFill="0">
      <alignment horizontal="centerContinuous" vertical="center"/>
    </xf>
    <xf numFmtId="0" fontId="29" fillId="0" borderId="12">
      <alignment horizontal="centerContinuous" wrapText="1"/>
    </xf>
    <xf numFmtId="0" fontId="29" fillId="0" borderId="12">
      <alignment horizontal="centerContinuous" wrapText="1"/>
    </xf>
    <xf numFmtId="169" fontId="37" fillId="0" borderId="0" applyFill="0">
      <alignment horizontal="left"/>
    </xf>
    <xf numFmtId="169" fontId="37" fillId="0" borderId="0" applyFill="0">
      <alignment horizontal="left"/>
    </xf>
    <xf numFmtId="170" fontId="38" fillId="0" borderId="0" applyFill="0">
      <alignment horizontal="right"/>
    </xf>
    <xf numFmtId="170" fontId="38" fillId="0" borderId="0" applyFill="0">
      <alignment horizontal="right"/>
    </xf>
    <xf numFmtId="0" fontId="29" fillId="0" borderId="14" applyFill="0"/>
    <xf numFmtId="0" fontId="29" fillId="0" borderId="14" applyFill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41" fillId="24" borderId="0"/>
    <xf numFmtId="0" fontId="25" fillId="24" borderId="0"/>
    <xf numFmtId="0" fontId="25" fillId="23" borderId="7" applyNumberFormat="0" applyFont="0" applyAlignment="0" applyProtection="0"/>
    <xf numFmtId="0" fontId="25" fillId="24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4" fontId="6" fillId="0" borderId="26" xfId="115" applyNumberFormat="1" applyBorder="1" applyAlignment="1" applyProtection="1">
      <alignment horizontal="right"/>
      <protection locked="0"/>
    </xf>
    <xf numFmtId="164" fontId="6" fillId="0" borderId="16" xfId="115" applyNumberFormat="1" applyBorder="1" applyProtection="1"/>
    <xf numFmtId="0" fontId="6" fillId="0" borderId="0" xfId="115" applyAlignment="1" applyProtection="1">
      <alignment wrapText="1"/>
    </xf>
    <xf numFmtId="0" fontId="6" fillId="0" borderId="0" xfId="115" applyAlignment="1" applyProtection="1">
      <alignment horizontal="center" wrapText="1"/>
    </xf>
    <xf numFmtId="164" fontId="6" fillId="0" borderId="15" xfId="115" applyNumberFormat="1" applyBorder="1" applyProtection="1"/>
    <xf numFmtId="0" fontId="6" fillId="0" borderId="14" xfId="115" applyBorder="1" applyAlignment="1" applyProtection="1">
      <alignment wrapText="1"/>
    </xf>
    <xf numFmtId="0" fontId="6" fillId="0" borderId="14" xfId="115" applyBorder="1" applyAlignment="1" applyProtection="1">
      <alignment horizontal="center" wrapText="1"/>
    </xf>
    <xf numFmtId="164" fontId="6" fillId="0" borderId="28" xfId="115" applyNumberFormat="1" applyBorder="1" applyProtection="1"/>
    <xf numFmtId="0" fontId="6" fillId="0" borderId="29" xfId="115" applyBorder="1" applyAlignment="1" applyProtection="1">
      <alignment wrapText="1"/>
    </xf>
    <xf numFmtId="0" fontId="6" fillId="0" borderId="29" xfId="115" applyBorder="1" applyAlignment="1" applyProtection="1">
      <alignment horizontal="center" wrapText="1"/>
    </xf>
    <xf numFmtId="0" fontId="40" fillId="24" borderId="17" xfId="1" applyFont="1" applyBorder="1" applyAlignment="1" applyProtection="1">
      <alignment horizontal="left"/>
    </xf>
    <xf numFmtId="0" fontId="40" fillId="24" borderId="18" xfId="1" applyFont="1" applyBorder="1" applyAlignment="1" applyProtection="1">
      <alignment horizontal="left"/>
    </xf>
    <xf numFmtId="0" fontId="40" fillId="24" borderId="18" xfId="1" applyFont="1" applyBorder="1" applyAlignment="1" applyProtection="1">
      <alignment horizontal="center"/>
    </xf>
    <xf numFmtId="0" fontId="40" fillId="24" borderId="16" xfId="1" applyFont="1" applyBorder="1" applyAlignment="1" applyProtection="1">
      <alignment horizontal="left"/>
    </xf>
    <xf numFmtId="0" fontId="40" fillId="24" borderId="0" xfId="1" applyFont="1" applyAlignment="1" applyProtection="1">
      <alignment horizontal="left"/>
    </xf>
    <xf numFmtId="0" fontId="40" fillId="24" borderId="0" xfId="1" applyFont="1" applyAlignment="1" applyProtection="1">
      <alignment horizontal="center"/>
    </xf>
    <xf numFmtId="0" fontId="40" fillId="24" borderId="15" xfId="1" applyFont="1" applyBorder="1" applyProtection="1"/>
    <xf numFmtId="0" fontId="40" fillId="24" borderId="14" xfId="1" applyFont="1" applyBorder="1" applyProtection="1"/>
    <xf numFmtId="0" fontId="40" fillId="24" borderId="14" xfId="1" applyFont="1" applyBorder="1" applyAlignment="1" applyProtection="1">
      <alignment horizontal="center"/>
    </xf>
    <xf numFmtId="164" fontId="6" fillId="0" borderId="20" xfId="115" applyNumberFormat="1" applyBorder="1" applyProtection="1"/>
    <xf numFmtId="0" fontId="6" fillId="0" borderId="29" xfId="115" applyBorder="1" applyAlignment="1" applyProtection="1">
      <alignment horizontal="center"/>
    </xf>
    <xf numFmtId="0" fontId="5" fillId="0" borderId="29" xfId="115" applyFont="1" applyBorder="1" applyAlignment="1" applyProtection="1">
      <alignment wrapText="1"/>
    </xf>
    <xf numFmtId="0" fontId="6" fillId="0" borderId="26" xfId="115" applyBorder="1" applyAlignment="1" applyProtection="1">
      <alignment horizontal="center" wrapText="1"/>
    </xf>
    <xf numFmtId="0" fontId="4" fillId="0" borderId="12" xfId="115" applyFont="1" applyBorder="1" applyAlignment="1" applyProtection="1">
      <alignment horizontal="left" wrapText="1"/>
    </xf>
    <xf numFmtId="0" fontId="4" fillId="0" borderId="12" xfId="115" applyFont="1" applyBorder="1" applyAlignment="1" applyProtection="1">
      <alignment horizontal="center" wrapText="1"/>
    </xf>
    <xf numFmtId="0" fontId="5" fillId="0" borderId="26" xfId="115" applyFont="1" applyBorder="1" applyAlignment="1" applyProtection="1">
      <alignment wrapText="1"/>
    </xf>
    <xf numFmtId="0" fontId="5" fillId="0" borderId="0" xfId="115" applyFont="1" applyProtection="1"/>
    <xf numFmtId="164" fontId="6" fillId="0" borderId="0" xfId="115" applyNumberFormat="1" applyProtection="1"/>
    <xf numFmtId="164" fontId="6" fillId="0" borderId="28" xfId="115" applyNumberFormat="1" applyBorder="1" applyAlignment="1" applyProtection="1">
      <alignment horizontal="center" vertical="top"/>
    </xf>
    <xf numFmtId="164" fontId="6" fillId="0" borderId="28" xfId="115" applyNumberFormat="1" applyBorder="1" applyAlignment="1" applyProtection="1">
      <alignment horizontal="right" vertical="top"/>
    </xf>
    <xf numFmtId="164" fontId="5" fillId="0" borderId="28" xfId="115" applyNumberFormat="1" applyFont="1" applyBorder="1" applyAlignment="1" applyProtection="1">
      <alignment horizontal="center" vertical="top"/>
    </xf>
    <xf numFmtId="0" fontId="6" fillId="0" borderId="29" xfId="115" applyBorder="1" applyAlignment="1" applyProtection="1">
      <alignment vertical="top" wrapText="1"/>
    </xf>
    <xf numFmtId="164" fontId="6" fillId="0" borderId="28" xfId="115" applyNumberFormat="1" applyBorder="1" applyAlignment="1">
      <alignment horizontal="right" vertical="top"/>
    </xf>
    <xf numFmtId="0" fontId="6" fillId="25" borderId="29" xfId="115" applyFill="1" applyBorder="1" applyAlignment="1">
      <alignment wrapText="1"/>
    </xf>
    <xf numFmtId="0" fontId="6" fillId="0" borderId="0" xfId="0" applyFont="1"/>
    <xf numFmtId="0" fontId="6" fillId="0" borderId="16" xfId="0" applyFont="1" applyBorder="1"/>
    <xf numFmtId="0" fontId="5" fillId="0" borderId="0" xfId="0" applyFont="1"/>
    <xf numFmtId="0" fontId="6" fillId="0" borderId="29" xfId="115" applyBorder="1" applyAlignment="1">
      <alignment wrapText="1"/>
    </xf>
    <xf numFmtId="1" fontId="0" fillId="0" borderId="0" xfId="0" applyNumberFormat="1"/>
    <xf numFmtId="164" fontId="5" fillId="0" borderId="28" xfId="115" applyNumberFormat="1" applyFont="1" applyBorder="1" applyAlignment="1">
      <alignment horizontal="center" vertical="top"/>
    </xf>
    <xf numFmtId="0" fontId="5" fillId="25" borderId="29" xfId="115" applyFont="1" applyFill="1" applyBorder="1" applyAlignment="1">
      <alignment wrapText="1"/>
    </xf>
    <xf numFmtId="0" fontId="6" fillId="0" borderId="29" xfId="115" applyBorder="1" applyAlignment="1">
      <alignment horizontal="center" wrapText="1"/>
    </xf>
    <xf numFmtId="175" fontId="6" fillId="0" borderId="26" xfId="115" applyNumberFormat="1" applyBorder="1" applyAlignment="1">
      <alignment horizontal="center"/>
    </xf>
    <xf numFmtId="4" fontId="6" fillId="0" borderId="27" xfId="115" applyNumberFormat="1" applyBorder="1" applyAlignment="1">
      <alignment horizontal="right"/>
    </xf>
    <xf numFmtId="164" fontId="6" fillId="0" borderId="28" xfId="115" applyNumberFormat="1" applyBorder="1" applyAlignment="1">
      <alignment horizontal="center" vertical="top"/>
    </xf>
    <xf numFmtId="0" fontId="6" fillId="0" borderId="29" xfId="115" applyBorder="1" applyAlignment="1">
      <alignment horizontal="center"/>
    </xf>
    <xf numFmtId="164" fontId="6" fillId="0" borderId="28" xfId="115" applyNumberFormat="1" applyBorder="1" applyAlignment="1">
      <alignment vertical="top"/>
    </xf>
    <xf numFmtId="4" fontId="6" fillId="0" borderId="26" xfId="115" applyNumberFormat="1" applyBorder="1" applyAlignment="1">
      <alignment horizontal="right"/>
    </xf>
    <xf numFmtId="164" fontId="6" fillId="0" borderId="28" xfId="115" applyNumberFormat="1" applyBorder="1"/>
    <xf numFmtId="3" fontId="6" fillId="0" borderId="26" xfId="115" applyNumberFormat="1" applyBorder="1" applyAlignment="1">
      <alignment horizontal="center"/>
    </xf>
    <xf numFmtId="176" fontId="6" fillId="0" borderId="0" xfId="115" applyNumberFormat="1" applyAlignment="1" applyProtection="1">
      <alignment horizontal="right"/>
    </xf>
    <xf numFmtId="176" fontId="6" fillId="0" borderId="0" xfId="115" applyNumberFormat="1" applyAlignment="1" applyProtection="1">
      <alignment horizontal="left"/>
    </xf>
    <xf numFmtId="176" fontId="4" fillId="0" borderId="12" xfId="115" applyNumberFormat="1" applyFont="1" applyBorder="1" applyAlignment="1" applyProtection="1">
      <alignment horizontal="left" wrapText="1"/>
    </xf>
    <xf numFmtId="176" fontId="40" fillId="24" borderId="14" xfId="1" applyNumberFormat="1" applyFont="1" applyBorder="1" applyProtection="1"/>
    <xf numFmtId="176" fontId="6" fillId="0" borderId="0" xfId="115" applyNumberFormat="1" applyAlignment="1" applyProtection="1">
      <alignment wrapText="1"/>
    </xf>
    <xf numFmtId="176" fontId="6" fillId="0" borderId="27" xfId="115" applyNumberFormat="1" applyBorder="1" applyAlignment="1" applyProtection="1">
      <alignment horizontal="right"/>
    </xf>
    <xf numFmtId="176" fontId="40" fillId="24" borderId="24" xfId="1" applyNumberFormat="1" applyFont="1" applyBorder="1" applyAlignment="1" applyProtection="1">
      <alignment horizontal="left"/>
    </xf>
    <xf numFmtId="176" fontId="6" fillId="0" borderId="21" xfId="115" applyNumberFormat="1" applyBorder="1" applyAlignment="1" applyProtection="1">
      <alignment horizontal="right"/>
    </xf>
    <xf numFmtId="176" fontId="6" fillId="0" borderId="22" xfId="115" applyNumberFormat="1" applyBorder="1" applyAlignment="1" applyProtection="1">
      <alignment horizontal="right"/>
      <protection locked="0"/>
    </xf>
    <xf numFmtId="176" fontId="6" fillId="0" borderId="23" xfId="115" applyNumberFormat="1" applyBorder="1" applyAlignment="1" applyProtection="1">
      <alignment horizontal="right"/>
    </xf>
    <xf numFmtId="176" fontId="6" fillId="0" borderId="22" xfId="115" applyNumberFormat="1" applyBorder="1" applyAlignment="1" applyProtection="1">
      <alignment horizontal="right"/>
    </xf>
    <xf numFmtId="175" fontId="6" fillId="0" borderId="26" xfId="115" applyNumberFormat="1" applyFill="1" applyBorder="1" applyAlignment="1" applyProtection="1">
      <alignment horizontal="center"/>
    </xf>
    <xf numFmtId="0" fontId="6" fillId="0" borderId="29" xfId="115" applyFill="1" applyBorder="1" applyAlignment="1" applyProtection="1">
      <alignment wrapText="1"/>
    </xf>
    <xf numFmtId="176" fontId="6" fillId="0" borderId="26" xfId="115" applyNumberFormat="1" applyFill="1" applyBorder="1" applyAlignment="1" applyProtection="1">
      <alignment horizontal="right"/>
      <protection locked="0"/>
    </xf>
    <xf numFmtId="176" fontId="6" fillId="0" borderId="0" xfId="115" applyNumberFormat="1" applyProtection="1"/>
    <xf numFmtId="4" fontId="6" fillId="0" borderId="0" xfId="115" applyNumberFormat="1" applyFill="1" applyAlignment="1" applyProtection="1">
      <alignment horizontal="center"/>
    </xf>
    <xf numFmtId="176" fontId="6" fillId="0" borderId="0" xfId="115" applyNumberFormat="1" applyFill="1" applyAlignment="1" applyProtection="1">
      <alignment horizontal="right"/>
    </xf>
    <xf numFmtId="176" fontId="6" fillId="0" borderId="0" xfId="115" applyNumberFormat="1" applyFill="1" applyAlignment="1" applyProtection="1">
      <alignment horizontal="left"/>
    </xf>
    <xf numFmtId="4" fontId="4" fillId="0" borderId="12" xfId="115" applyNumberFormat="1" applyFont="1" applyFill="1" applyBorder="1" applyAlignment="1" applyProtection="1">
      <alignment horizontal="center" wrapText="1"/>
    </xf>
    <xf numFmtId="176" fontId="4" fillId="0" borderId="12" xfId="115" applyNumberFormat="1" applyFont="1" applyFill="1" applyBorder="1" applyAlignment="1" applyProtection="1">
      <alignment horizontal="left" wrapText="1"/>
    </xf>
    <xf numFmtId="3" fontId="6" fillId="0" borderId="26" xfId="115" applyNumberFormat="1" applyFill="1" applyBorder="1" applyAlignment="1" applyProtection="1">
      <alignment horizontal="center"/>
    </xf>
    <xf numFmtId="176" fontId="6" fillId="0" borderId="26" xfId="115" applyNumberFormat="1" applyFill="1" applyBorder="1" applyAlignment="1" applyProtection="1">
      <alignment horizontal="right"/>
    </xf>
    <xf numFmtId="0" fontId="6" fillId="0" borderId="29" xfId="115" applyFill="1" applyBorder="1" applyAlignment="1" applyProtection="1">
      <alignment horizontal="center" wrapText="1"/>
    </xf>
    <xf numFmtId="4" fontId="40" fillId="0" borderId="18" xfId="1" applyNumberFormat="1" applyFont="1" applyFill="1" applyBorder="1" applyAlignment="1" applyProtection="1">
      <alignment horizontal="center"/>
    </xf>
    <xf numFmtId="176" fontId="40" fillId="0" borderId="18" xfId="1" applyNumberFormat="1" applyFont="1" applyFill="1" applyBorder="1" applyAlignment="1" applyProtection="1">
      <alignment horizontal="left"/>
    </xf>
    <xf numFmtId="4" fontId="40" fillId="0" borderId="0" xfId="1" applyNumberFormat="1" applyFont="1" applyFill="1" applyAlignment="1" applyProtection="1">
      <alignment horizontal="center"/>
    </xf>
    <xf numFmtId="4" fontId="40" fillId="0" borderId="14" xfId="1" applyNumberFormat="1" applyFont="1" applyFill="1" applyBorder="1" applyAlignment="1" applyProtection="1">
      <alignment horizontal="center"/>
    </xf>
    <xf numFmtId="176" fontId="40" fillId="0" borderId="14" xfId="1" applyNumberFormat="1" applyFont="1" applyFill="1" applyBorder="1" applyProtection="1"/>
    <xf numFmtId="4" fontId="6" fillId="0" borderId="14" xfId="115" applyNumberFormat="1" applyFill="1" applyBorder="1" applyAlignment="1" applyProtection="1">
      <alignment horizontal="center"/>
      <protection locked="0"/>
    </xf>
    <xf numFmtId="176" fontId="6" fillId="0" borderId="14" xfId="115" applyNumberFormat="1" applyFill="1" applyBorder="1" applyAlignment="1" applyProtection="1">
      <alignment horizontal="right"/>
      <protection locked="0"/>
    </xf>
    <xf numFmtId="4" fontId="6" fillId="0" borderId="14" xfId="115" applyNumberFormat="1" applyFill="1" applyBorder="1" applyAlignment="1" applyProtection="1">
      <alignment horizontal="center"/>
    </xf>
    <xf numFmtId="176" fontId="6" fillId="0" borderId="14" xfId="115" applyNumberFormat="1" applyFill="1" applyBorder="1" applyAlignment="1" applyProtection="1">
      <alignment horizontal="right"/>
    </xf>
    <xf numFmtId="176" fontId="6" fillId="0" borderId="0" xfId="115" applyNumberFormat="1" applyFill="1" applyAlignment="1" applyProtection="1">
      <alignment wrapText="1"/>
    </xf>
    <xf numFmtId="175" fontId="6" fillId="0" borderId="0" xfId="115" applyNumberFormat="1" applyProtection="1"/>
    <xf numFmtId="0" fontId="6" fillId="0" borderId="0" xfId="115" applyProtection="1"/>
    <xf numFmtId="0" fontId="6" fillId="0" borderId="0" xfId="115" applyAlignment="1" applyProtection="1">
      <alignment horizontal="center"/>
    </xf>
    <xf numFmtId="164" fontId="6" fillId="0" borderId="28" xfId="115" applyNumberFormat="1" applyBorder="1" applyAlignment="1" applyProtection="1">
      <alignment horizontal="left" vertical="top"/>
    </xf>
    <xf numFmtId="164" fontId="6" fillId="0" borderId="28" xfId="115" applyNumberFormat="1" applyBorder="1" applyAlignment="1">
      <alignment horizontal="left" vertical="top"/>
    </xf>
    <xf numFmtId="164" fontId="5" fillId="0" borderId="28" xfId="115" applyNumberFormat="1" applyFont="1" applyBorder="1" applyAlignment="1" applyProtection="1">
      <alignment horizontal="left" vertical="top"/>
    </xf>
    <xf numFmtId="164" fontId="5" fillId="0" borderId="25" xfId="115" applyNumberFormat="1" applyFont="1" applyBorder="1" applyAlignment="1" applyProtection="1">
      <alignment horizontal="left" vertical="top"/>
    </xf>
    <xf numFmtId="4" fontId="6" fillId="0" borderId="26" xfId="115" applyNumberFormat="1" applyBorder="1" applyAlignment="1" applyProtection="1">
      <alignment horizontal="right"/>
    </xf>
    <xf numFmtId="164" fontId="6" fillId="0" borderId="0" xfId="115" applyNumberFormat="1" applyAlignment="1" applyProtection="1">
      <alignment wrapText="1"/>
    </xf>
    <xf numFmtId="4" fontId="6" fillId="0" borderId="19" xfId="115" applyNumberFormat="1" applyFill="1" applyBorder="1" applyAlignment="1" applyProtection="1">
      <alignment horizontal="left"/>
    </xf>
    <xf numFmtId="7" fontId="43" fillId="24" borderId="14" xfId="1" applyNumberFormat="1" applyFont="1" applyBorder="1" applyAlignment="1" applyProtection="1">
      <alignment horizontal="center"/>
    </xf>
    <xf numFmtId="0" fontId="43" fillId="24" borderId="22" xfId="1" applyFont="1" applyBorder="1" applyProtection="1"/>
    <xf numFmtId="0" fontId="6" fillId="0" borderId="0" xfId="115" applyProtection="1"/>
    <xf numFmtId="0" fontId="6" fillId="0" borderId="0" xfId="115" applyAlignment="1" applyProtection="1">
      <alignment horizontal="center"/>
    </xf>
    <xf numFmtId="0" fontId="6" fillId="0" borderId="0" xfId="115" applyAlignment="1" applyProtection="1">
      <alignment horizontal="left"/>
    </xf>
    <xf numFmtId="7" fontId="40" fillId="24" borderId="0" xfId="1" applyNumberFormat="1" applyFont="1" applyAlignment="1" applyProtection="1">
      <alignment horizontal="center"/>
    </xf>
    <xf numFmtId="0" fontId="40" fillId="24" borderId="23" xfId="1" applyFont="1" applyBorder="1" applyProtection="1"/>
  </cellXfs>
  <cellStyles count="12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 2" xfId="116" xr:uid="{00000000-0005-0000-0000-000043000000}"/>
    <cellStyle name="Comma 3" xfId="118" xr:uid="{00000000-0005-0000-0000-000044000000}"/>
    <cellStyle name="Continued" xfId="69" xr:uid="{00000000-0005-0000-0000-000045000000}"/>
    <cellStyle name="Continued 2" xfId="70" xr:uid="{00000000-0005-0000-0000-000046000000}"/>
    <cellStyle name="Continued 3" xfId="71" xr:uid="{00000000-0005-0000-0000-000047000000}"/>
    <cellStyle name="Currency 2" xfId="117" xr:uid="{00000000-0005-0000-0000-000048000000}"/>
    <cellStyle name="Currency 3" xfId="119" xr:uid="{00000000-0005-0000-0000-000049000000}"/>
    <cellStyle name="Currency 4" xfId="121" xr:uid="{B17E7813-E19B-458D-AC0F-73B8AC8B25B4}"/>
    <cellStyle name="Currency 5" xfId="123" xr:uid="{649FDDB9-241E-4501-A80D-DE01A7DFCE47}"/>
    <cellStyle name="Explanatory Text 2" xfId="72" xr:uid="{00000000-0005-0000-0000-00004A000000}"/>
    <cellStyle name="Good 2" xfId="73" xr:uid="{00000000-0005-0000-0000-00004B000000}"/>
    <cellStyle name="Heading 1 2" xfId="74" xr:uid="{00000000-0005-0000-0000-00004C000000}"/>
    <cellStyle name="Heading 2 2" xfId="75" xr:uid="{00000000-0005-0000-0000-00004D000000}"/>
    <cellStyle name="Heading 3 2" xfId="76" xr:uid="{00000000-0005-0000-0000-00004E000000}"/>
    <cellStyle name="Heading 4 2" xfId="77" xr:uid="{00000000-0005-0000-0000-00004F000000}"/>
    <cellStyle name="Input 2" xfId="78" xr:uid="{00000000-0005-0000-0000-000050000000}"/>
    <cellStyle name="Linked Cell 2" xfId="79" xr:uid="{00000000-0005-0000-0000-000051000000}"/>
    <cellStyle name="Neutral 2" xfId="80" xr:uid="{00000000-0005-0000-0000-000052000000}"/>
    <cellStyle name="Normal" xfId="0" builtinId="0"/>
    <cellStyle name="Normal 10" xfId="122" xr:uid="{00A16660-0BFA-49AA-9C3F-9502D9176D29}"/>
    <cellStyle name="Normal 2" xfId="81" xr:uid="{00000000-0005-0000-0000-000054000000}"/>
    <cellStyle name="Normal 2 2" xfId="115" xr:uid="{00000000-0005-0000-0000-000055000000}"/>
    <cellStyle name="Normal 3" xfId="82" xr:uid="{00000000-0005-0000-0000-000056000000}"/>
    <cellStyle name="Normal 3 2" xfId="111" xr:uid="{00000000-0005-0000-0000-000057000000}"/>
    <cellStyle name="Normal 4" xfId="83" xr:uid="{00000000-0005-0000-0000-000058000000}"/>
    <cellStyle name="Normal 5" xfId="84" xr:uid="{00000000-0005-0000-0000-000059000000}"/>
    <cellStyle name="Normal 6" xfId="1" xr:uid="{00000000-0005-0000-0000-00005A000000}"/>
    <cellStyle name="Normal 7" xfId="110" xr:uid="{00000000-0005-0000-0000-00005B000000}"/>
    <cellStyle name="Normal 7 2" xfId="113" xr:uid="{00000000-0005-0000-0000-00005C000000}"/>
    <cellStyle name="Normal 8" xfId="114" xr:uid="{00000000-0005-0000-0000-00005D000000}"/>
    <cellStyle name="Normal 9" xfId="120" xr:uid="{35CDF795-E7BC-49EE-80FD-4CE9F1170EE5}"/>
    <cellStyle name="Note 2" xfId="85" xr:uid="{00000000-0005-0000-0000-00005E000000}"/>
    <cellStyle name="Note 2 2" xfId="112" xr:uid="{00000000-0005-0000-0000-00005F000000}"/>
    <cellStyle name="Null" xfId="86" xr:uid="{00000000-0005-0000-0000-000060000000}"/>
    <cellStyle name="Null 2" xfId="87" xr:uid="{00000000-0005-0000-0000-000061000000}"/>
    <cellStyle name="Output 2" xfId="88" xr:uid="{00000000-0005-0000-0000-000062000000}"/>
    <cellStyle name="Regular" xfId="89" xr:uid="{00000000-0005-0000-0000-000063000000}"/>
    <cellStyle name="Regular 2" xfId="90" xr:uid="{00000000-0005-0000-0000-000064000000}"/>
    <cellStyle name="Title 2" xfId="91" xr:uid="{00000000-0005-0000-0000-000065000000}"/>
    <cellStyle name="TitleA" xfId="92" xr:uid="{00000000-0005-0000-0000-000066000000}"/>
    <cellStyle name="TitleA 2" xfId="93" xr:uid="{00000000-0005-0000-0000-000067000000}"/>
    <cellStyle name="TitleC" xfId="94" xr:uid="{00000000-0005-0000-0000-000068000000}"/>
    <cellStyle name="TitleC 2" xfId="95" xr:uid="{00000000-0005-0000-0000-000069000000}"/>
    <cellStyle name="TitleE8" xfId="96" xr:uid="{00000000-0005-0000-0000-00006A000000}"/>
    <cellStyle name="TitleE8 2" xfId="97" xr:uid="{00000000-0005-0000-0000-00006B000000}"/>
    <cellStyle name="TitleE8x" xfId="98" xr:uid="{00000000-0005-0000-0000-00006C000000}"/>
    <cellStyle name="TitleE8x 2" xfId="99" xr:uid="{00000000-0005-0000-0000-00006D000000}"/>
    <cellStyle name="TitleF" xfId="100" xr:uid="{00000000-0005-0000-0000-00006E000000}"/>
    <cellStyle name="TitleF 2" xfId="101" xr:uid="{00000000-0005-0000-0000-00006F000000}"/>
    <cellStyle name="TitleT" xfId="102" xr:uid="{00000000-0005-0000-0000-000070000000}"/>
    <cellStyle name="TitleT 2" xfId="103" xr:uid="{00000000-0005-0000-0000-000071000000}"/>
    <cellStyle name="TitleYC89" xfId="104" xr:uid="{00000000-0005-0000-0000-000072000000}"/>
    <cellStyle name="TitleYC89 2" xfId="105" xr:uid="{00000000-0005-0000-0000-000073000000}"/>
    <cellStyle name="TitleZ" xfId="106" xr:uid="{00000000-0005-0000-0000-000074000000}"/>
    <cellStyle name="TitleZ 2" xfId="107" xr:uid="{00000000-0005-0000-0000-000075000000}"/>
    <cellStyle name="Total 2" xfId="108" xr:uid="{00000000-0005-0000-0000-000076000000}"/>
    <cellStyle name="Warning Text 2" xfId="10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4B78-BB44-4A00-982F-E01C6EE84D1E}">
  <sheetPr>
    <pageSetUpPr fitToPage="1"/>
  </sheetPr>
  <dimension ref="A1:H170"/>
  <sheetViews>
    <sheetView showGridLines="0" tabSelected="1" view="pageBreakPreview" zoomScaleNormal="100" zoomScaleSheetLayoutView="100" zoomScalePageLayoutView="115" workbookViewId="0">
      <selection activeCell="F11" sqref="F11"/>
    </sheetView>
  </sheetViews>
  <sheetFormatPr defaultColWidth="8.875" defaultRowHeight="12.9" x14ac:dyDescent="0.2"/>
  <cols>
    <col min="1" max="1" width="5.625" style="85" customWidth="1"/>
    <col min="2" max="2" width="33" style="85" customWidth="1"/>
    <col min="3" max="3" width="10.375" style="85" customWidth="1"/>
    <col min="4" max="4" width="13.625" style="86" customWidth="1"/>
    <col min="5" max="5" width="10.625" style="66" customWidth="1"/>
    <col min="6" max="6" width="12.5" style="67" customWidth="1"/>
    <col min="7" max="7" width="13.875" style="51" customWidth="1"/>
    <col min="8" max="8" width="13" style="85" bestFit="1" customWidth="1"/>
    <col min="9" max="16384" width="8.875" style="85"/>
  </cols>
  <sheetData>
    <row r="1" spans="1:7" x14ac:dyDescent="0.2">
      <c r="A1" s="96"/>
      <c r="B1" s="96"/>
      <c r="C1" s="97" t="s">
        <v>8</v>
      </c>
      <c r="D1" s="97"/>
    </row>
    <row r="2" spans="1:7" x14ac:dyDescent="0.2">
      <c r="A2" s="98"/>
      <c r="B2" s="98"/>
      <c r="C2" s="85" t="s">
        <v>12</v>
      </c>
      <c r="D2" s="85"/>
      <c r="F2" s="68"/>
      <c r="G2" s="52"/>
    </row>
    <row r="3" spans="1:7" x14ac:dyDescent="0.2">
      <c r="A3" s="98"/>
      <c r="B3" s="98"/>
      <c r="C3" s="86"/>
      <c r="F3" s="68"/>
      <c r="G3" s="52"/>
    </row>
    <row r="4" spans="1:7" x14ac:dyDescent="0.2">
      <c r="A4" s="85" t="s">
        <v>9</v>
      </c>
      <c r="F4" s="68"/>
      <c r="G4" s="52"/>
    </row>
    <row r="5" spans="1:7" ht="21.75" x14ac:dyDescent="0.2">
      <c r="A5" s="24" t="s">
        <v>0</v>
      </c>
      <c r="B5" s="24" t="s">
        <v>1</v>
      </c>
      <c r="C5" s="25" t="s">
        <v>105</v>
      </c>
      <c r="D5" s="25" t="s">
        <v>3</v>
      </c>
      <c r="E5" s="69" t="s">
        <v>2</v>
      </c>
      <c r="F5" s="70" t="s">
        <v>4</v>
      </c>
      <c r="G5" s="53" t="s">
        <v>5</v>
      </c>
    </row>
    <row r="6" spans="1:7" ht="13.6" x14ac:dyDescent="0.25">
      <c r="A6" s="90" t="s">
        <v>13</v>
      </c>
      <c r="B6" s="26" t="s">
        <v>76</v>
      </c>
      <c r="C6" s="23"/>
      <c r="D6" s="23"/>
      <c r="E6" s="71"/>
      <c r="F6" s="72"/>
      <c r="G6" s="56"/>
    </row>
    <row r="7" spans="1:7" x14ac:dyDescent="0.2">
      <c r="A7" s="29"/>
      <c r="B7" s="9"/>
      <c r="C7" s="10"/>
      <c r="D7" s="23"/>
      <c r="E7" s="71"/>
      <c r="F7" s="72"/>
      <c r="G7" s="56"/>
    </row>
    <row r="8" spans="1:7" x14ac:dyDescent="0.2">
      <c r="A8" s="87" t="s">
        <v>14</v>
      </c>
      <c r="B8" s="9" t="s">
        <v>20</v>
      </c>
      <c r="C8" s="10" t="s">
        <v>18</v>
      </c>
      <c r="D8" s="23"/>
      <c r="E8" s="71"/>
      <c r="F8" s="72"/>
      <c r="G8" s="56"/>
    </row>
    <row r="9" spans="1:7" x14ac:dyDescent="0.2">
      <c r="A9" s="29"/>
      <c r="B9" s="9"/>
      <c r="C9" s="10"/>
      <c r="D9" s="23"/>
      <c r="E9" s="71"/>
      <c r="F9" s="72"/>
      <c r="G9" s="56"/>
    </row>
    <row r="10" spans="1:7" x14ac:dyDescent="0.2">
      <c r="A10" s="29" t="s">
        <v>16</v>
      </c>
      <c r="B10" s="63" t="s">
        <v>21</v>
      </c>
      <c r="C10" s="10"/>
      <c r="D10" s="23"/>
      <c r="E10" s="71"/>
      <c r="F10" s="72"/>
      <c r="G10" s="56"/>
    </row>
    <row r="11" spans="1:7" ht="25.85" x14ac:dyDescent="0.2">
      <c r="A11" s="30" t="s">
        <v>19</v>
      </c>
      <c r="B11" s="9" t="s">
        <v>22</v>
      </c>
      <c r="C11" s="10"/>
      <c r="D11" s="23" t="s">
        <v>15</v>
      </c>
      <c r="E11" s="62">
        <v>45</v>
      </c>
      <c r="F11" s="64"/>
      <c r="G11" s="56">
        <f>E11*F11</f>
        <v>0</v>
      </c>
    </row>
    <row r="12" spans="1:7" x14ac:dyDescent="0.2">
      <c r="A12" s="29"/>
      <c r="B12" s="9"/>
      <c r="C12" s="10"/>
      <c r="D12" s="23"/>
      <c r="E12" s="62"/>
      <c r="F12" s="72"/>
      <c r="G12" s="56"/>
    </row>
    <row r="13" spans="1:7" x14ac:dyDescent="0.2">
      <c r="A13" s="29" t="s">
        <v>23</v>
      </c>
      <c r="B13" s="63" t="s">
        <v>83</v>
      </c>
      <c r="C13" s="10"/>
      <c r="D13" s="23"/>
      <c r="E13" s="62"/>
      <c r="F13" s="72"/>
      <c r="G13" s="56"/>
    </row>
    <row r="14" spans="1:7" ht="25.85" x14ac:dyDescent="0.2">
      <c r="A14" s="30" t="s">
        <v>19</v>
      </c>
      <c r="B14" s="9" t="s">
        <v>22</v>
      </c>
      <c r="C14" s="10"/>
      <c r="D14" s="23" t="s">
        <v>15</v>
      </c>
      <c r="E14" s="62">
        <v>291.5</v>
      </c>
      <c r="F14" s="64"/>
      <c r="G14" s="56">
        <f t="shared" ref="G14:G77" si="0">E14*F14</f>
        <v>0</v>
      </c>
    </row>
    <row r="15" spans="1:7" x14ac:dyDescent="0.2">
      <c r="A15" s="29"/>
      <c r="B15" s="9"/>
      <c r="C15" s="10"/>
      <c r="D15" s="23"/>
      <c r="E15" s="62"/>
      <c r="F15" s="72"/>
      <c r="G15" s="56"/>
    </row>
    <row r="16" spans="1:7" x14ac:dyDescent="0.2">
      <c r="A16" s="29" t="s">
        <v>24</v>
      </c>
      <c r="B16" s="63" t="s">
        <v>84</v>
      </c>
      <c r="C16" s="10"/>
      <c r="D16" s="23"/>
      <c r="E16" s="62"/>
      <c r="F16" s="72"/>
      <c r="G16" s="56"/>
    </row>
    <row r="17" spans="1:8" ht="25.85" x14ac:dyDescent="0.2">
      <c r="A17" s="30" t="s">
        <v>19</v>
      </c>
      <c r="B17" s="9" t="s">
        <v>22</v>
      </c>
      <c r="C17" s="10"/>
      <c r="D17" s="23" t="s">
        <v>15</v>
      </c>
      <c r="E17" s="62">
        <v>267.89999999999998</v>
      </c>
      <c r="F17" s="64"/>
      <c r="G17" s="56">
        <f t="shared" si="0"/>
        <v>0</v>
      </c>
    </row>
    <row r="18" spans="1:8" x14ac:dyDescent="0.2">
      <c r="A18" s="29"/>
      <c r="B18" s="9"/>
      <c r="C18" s="10"/>
      <c r="D18" s="23"/>
      <c r="E18" s="62"/>
      <c r="F18" s="72"/>
      <c r="G18" s="56"/>
    </row>
    <row r="19" spans="1:8" x14ac:dyDescent="0.2">
      <c r="A19" s="29" t="s">
        <v>44</v>
      </c>
      <c r="B19" s="9" t="s">
        <v>181</v>
      </c>
      <c r="C19" s="10"/>
      <c r="D19" s="23"/>
      <c r="E19" s="62"/>
      <c r="F19" s="72"/>
      <c r="G19" s="56"/>
    </row>
    <row r="20" spans="1:8" ht="25.85" x14ac:dyDescent="0.2">
      <c r="A20" s="30" t="s">
        <v>19</v>
      </c>
      <c r="B20" s="9" t="s">
        <v>22</v>
      </c>
      <c r="C20" s="10"/>
      <c r="D20" s="23" t="s">
        <v>15</v>
      </c>
      <c r="E20" s="62">
        <v>52</v>
      </c>
      <c r="F20" s="64"/>
      <c r="G20" s="56">
        <f t="shared" si="0"/>
        <v>0</v>
      </c>
    </row>
    <row r="21" spans="1:8" x14ac:dyDescent="0.2">
      <c r="A21" s="29"/>
      <c r="B21" s="9"/>
      <c r="C21" s="10"/>
      <c r="D21" s="23"/>
      <c r="E21" s="62"/>
      <c r="F21" s="72"/>
      <c r="G21" s="56"/>
    </row>
    <row r="22" spans="1:8" x14ac:dyDescent="0.2">
      <c r="A22" s="29" t="s">
        <v>45</v>
      </c>
      <c r="B22" s="9" t="s">
        <v>165</v>
      </c>
      <c r="C22" s="10"/>
      <c r="D22" s="23"/>
      <c r="E22" s="62"/>
      <c r="F22" s="72"/>
      <c r="G22" s="56"/>
    </row>
    <row r="23" spans="1:8" ht="25.85" x14ac:dyDescent="0.2">
      <c r="A23" s="30" t="s">
        <v>19</v>
      </c>
      <c r="B23" s="9" t="s">
        <v>22</v>
      </c>
      <c r="C23" s="10"/>
      <c r="D23" s="23" t="s">
        <v>15</v>
      </c>
      <c r="E23" s="62">
        <v>67.2</v>
      </c>
      <c r="F23" s="64"/>
      <c r="G23" s="56">
        <f>E23*F23</f>
        <v>0</v>
      </c>
    </row>
    <row r="24" spans="1:8" x14ac:dyDescent="0.2">
      <c r="A24" s="29"/>
      <c r="B24" s="9"/>
      <c r="C24" s="10"/>
      <c r="D24" s="23"/>
      <c r="E24" s="62"/>
      <c r="F24" s="72"/>
      <c r="G24" s="56"/>
    </row>
    <row r="25" spans="1:8" x14ac:dyDescent="0.2">
      <c r="A25" s="29" t="s">
        <v>54</v>
      </c>
      <c r="B25" s="9" t="s">
        <v>164</v>
      </c>
      <c r="C25" s="10"/>
      <c r="D25" s="23"/>
      <c r="E25" s="62" t="s">
        <v>78</v>
      </c>
      <c r="F25" s="72"/>
      <c r="G25" s="56"/>
    </row>
    <row r="26" spans="1:8" ht="25.85" x14ac:dyDescent="0.2">
      <c r="A26" s="30" t="s">
        <v>19</v>
      </c>
      <c r="B26" s="9" t="s">
        <v>22</v>
      </c>
      <c r="C26" s="10"/>
      <c r="D26" s="23" t="s">
        <v>15</v>
      </c>
      <c r="E26" s="62">
        <v>94.5</v>
      </c>
      <c r="F26" s="64"/>
      <c r="G26" s="56">
        <f t="shared" si="0"/>
        <v>0</v>
      </c>
    </row>
    <row r="27" spans="1:8" x14ac:dyDescent="0.2">
      <c r="A27" s="30"/>
      <c r="B27" s="9"/>
      <c r="C27" s="10"/>
      <c r="D27" s="23"/>
      <c r="E27" s="62"/>
      <c r="F27" s="72"/>
      <c r="G27" s="56"/>
    </row>
    <row r="28" spans="1:8" x14ac:dyDescent="0.2">
      <c r="A28" s="29" t="s">
        <v>122</v>
      </c>
      <c r="B28" s="9" t="s">
        <v>163</v>
      </c>
      <c r="C28" s="10"/>
      <c r="D28" s="23"/>
      <c r="E28" s="62"/>
      <c r="F28" s="72"/>
      <c r="G28" s="56"/>
    </row>
    <row r="29" spans="1:8" ht="25.85" x14ac:dyDescent="0.2">
      <c r="A29" s="30" t="s">
        <v>19</v>
      </c>
      <c r="B29" s="9" t="s">
        <v>22</v>
      </c>
      <c r="C29" s="10"/>
      <c r="D29" s="23" t="s">
        <v>15</v>
      </c>
      <c r="E29" s="62">
        <v>110.2</v>
      </c>
      <c r="F29" s="64"/>
      <c r="G29" s="56">
        <f t="shared" si="0"/>
        <v>0</v>
      </c>
    </row>
    <row r="30" spans="1:8" x14ac:dyDescent="0.2">
      <c r="A30" s="30"/>
      <c r="B30" s="9"/>
      <c r="C30" s="10"/>
      <c r="D30" s="23"/>
      <c r="E30" s="62"/>
      <c r="F30" s="72"/>
      <c r="G30" s="56"/>
    </row>
    <row r="31" spans="1:8" x14ac:dyDescent="0.2">
      <c r="A31" s="29" t="s">
        <v>123</v>
      </c>
      <c r="B31" s="9" t="s">
        <v>162</v>
      </c>
      <c r="C31" s="10"/>
      <c r="D31" s="23"/>
      <c r="E31" s="62"/>
      <c r="F31" s="72"/>
      <c r="G31" s="56"/>
    </row>
    <row r="32" spans="1:8" ht="25.85" x14ac:dyDescent="0.2">
      <c r="A32" s="30" t="s">
        <v>19</v>
      </c>
      <c r="B32" s="9" t="s">
        <v>22</v>
      </c>
      <c r="C32" s="10"/>
      <c r="D32" s="23" t="s">
        <v>15</v>
      </c>
      <c r="E32" s="62">
        <v>102.5</v>
      </c>
      <c r="F32" s="64"/>
      <c r="G32" s="56">
        <f t="shared" si="0"/>
        <v>0</v>
      </c>
      <c r="H32" s="84"/>
    </row>
    <row r="33" spans="1:8" x14ac:dyDescent="0.2">
      <c r="A33" s="29"/>
      <c r="B33" s="9"/>
      <c r="C33" s="10"/>
      <c r="D33" s="23"/>
      <c r="E33" s="62"/>
      <c r="F33" s="72"/>
      <c r="G33" s="56"/>
    </row>
    <row r="34" spans="1:8" x14ac:dyDescent="0.2">
      <c r="A34" s="87" t="s">
        <v>25</v>
      </c>
      <c r="B34" s="9" t="s">
        <v>17</v>
      </c>
      <c r="C34" s="10" t="s">
        <v>18</v>
      </c>
      <c r="D34" s="23"/>
      <c r="E34" s="62"/>
      <c r="F34" s="72"/>
      <c r="G34" s="56"/>
      <c r="H34" s="65"/>
    </row>
    <row r="35" spans="1:8" x14ac:dyDescent="0.2">
      <c r="A35" s="29"/>
      <c r="B35" s="9"/>
      <c r="C35" s="10"/>
      <c r="D35" s="23"/>
      <c r="E35" s="62"/>
      <c r="F35" s="72"/>
      <c r="G35" s="56"/>
    </row>
    <row r="36" spans="1:8" x14ac:dyDescent="0.2">
      <c r="A36" s="29" t="s">
        <v>16</v>
      </c>
      <c r="B36" s="9" t="s">
        <v>116</v>
      </c>
      <c r="C36" s="10"/>
      <c r="D36" s="23"/>
      <c r="E36" s="62"/>
      <c r="F36" s="72"/>
      <c r="G36" s="56"/>
    </row>
    <row r="37" spans="1:8" ht="25.85" x14ac:dyDescent="0.2">
      <c r="A37" s="33" t="s">
        <v>19</v>
      </c>
      <c r="B37" s="34" t="s">
        <v>180</v>
      </c>
      <c r="C37" s="10"/>
      <c r="D37" s="23" t="s">
        <v>10</v>
      </c>
      <c r="E37" s="62">
        <v>54.1</v>
      </c>
      <c r="F37" s="64"/>
      <c r="G37" s="56">
        <f t="shared" si="0"/>
        <v>0</v>
      </c>
    </row>
    <row r="38" spans="1:8" ht="25.85" x14ac:dyDescent="0.2">
      <c r="A38" s="33" t="s">
        <v>86</v>
      </c>
      <c r="B38" s="34" t="s">
        <v>178</v>
      </c>
      <c r="C38" s="10"/>
      <c r="D38" s="23" t="s">
        <v>10</v>
      </c>
      <c r="E38" s="62">
        <v>5.0999999999999996</v>
      </c>
      <c r="F38" s="64"/>
      <c r="G38" s="56">
        <f t="shared" si="0"/>
        <v>0</v>
      </c>
    </row>
    <row r="39" spans="1:8" ht="25.85" x14ac:dyDescent="0.2">
      <c r="A39" s="33" t="s">
        <v>87</v>
      </c>
      <c r="B39" s="34" t="s">
        <v>179</v>
      </c>
      <c r="C39" s="10"/>
      <c r="D39" s="23" t="s">
        <v>10</v>
      </c>
      <c r="E39" s="62">
        <v>17.899999999999999</v>
      </c>
      <c r="F39" s="64"/>
      <c r="G39" s="56">
        <f t="shared" si="0"/>
        <v>0</v>
      </c>
    </row>
    <row r="40" spans="1:8" x14ac:dyDescent="0.2">
      <c r="A40" s="29"/>
      <c r="B40" s="9"/>
      <c r="C40" s="10"/>
      <c r="D40" s="23"/>
      <c r="E40" s="62"/>
      <c r="F40" s="72"/>
      <c r="G40" s="56"/>
    </row>
    <row r="41" spans="1:8" ht="25.85" x14ac:dyDescent="0.2">
      <c r="A41" s="87" t="s">
        <v>26</v>
      </c>
      <c r="B41" s="9" t="s">
        <v>168</v>
      </c>
      <c r="C41" s="10" t="s">
        <v>18</v>
      </c>
      <c r="D41" s="23"/>
      <c r="E41" s="62"/>
      <c r="F41" s="72"/>
      <c r="G41" s="56"/>
    </row>
    <row r="42" spans="1:8" x14ac:dyDescent="0.2">
      <c r="A42" s="29"/>
      <c r="B42" s="9"/>
      <c r="C42" s="10"/>
      <c r="D42" s="23"/>
      <c r="E42" s="62"/>
      <c r="F42" s="72"/>
      <c r="G42" s="56"/>
    </row>
    <row r="43" spans="1:8" x14ac:dyDescent="0.2">
      <c r="A43" s="29" t="s">
        <v>16</v>
      </c>
      <c r="B43" s="9" t="s">
        <v>41</v>
      </c>
      <c r="C43" s="10"/>
      <c r="D43" s="23" t="s">
        <v>6</v>
      </c>
      <c r="E43" s="62">
        <v>28</v>
      </c>
      <c r="F43" s="64"/>
      <c r="G43" s="56">
        <f t="shared" ref="G43" si="1">E43*F43</f>
        <v>0</v>
      </c>
    </row>
    <row r="44" spans="1:8" x14ac:dyDescent="0.2">
      <c r="A44" s="29"/>
      <c r="B44" s="9"/>
      <c r="C44" s="10"/>
      <c r="D44" s="23"/>
      <c r="E44" s="62"/>
      <c r="F44" s="72"/>
      <c r="G44" s="56"/>
    </row>
    <row r="45" spans="1:8" x14ac:dyDescent="0.2">
      <c r="A45" s="87" t="s">
        <v>27</v>
      </c>
      <c r="B45" s="9" t="s">
        <v>30</v>
      </c>
      <c r="C45" s="10" t="s">
        <v>18</v>
      </c>
      <c r="D45" s="23"/>
      <c r="E45" s="62"/>
      <c r="F45" s="72"/>
      <c r="G45" s="56"/>
    </row>
    <row r="46" spans="1:8" x14ac:dyDescent="0.2">
      <c r="A46" s="29"/>
      <c r="B46" s="9"/>
      <c r="C46" s="10"/>
      <c r="D46" s="23"/>
      <c r="E46" s="62"/>
      <c r="F46" s="72"/>
      <c r="G46" s="56"/>
    </row>
    <row r="47" spans="1:8" x14ac:dyDescent="0.2">
      <c r="A47" s="29" t="s">
        <v>16</v>
      </c>
      <c r="B47" s="9" t="s">
        <v>37</v>
      </c>
      <c r="C47" s="10"/>
      <c r="D47" s="23"/>
      <c r="E47" s="62"/>
      <c r="F47" s="72"/>
      <c r="G47" s="56"/>
    </row>
    <row r="48" spans="1:8" ht="25.85" x14ac:dyDescent="0.2">
      <c r="A48" s="30" t="s">
        <v>19</v>
      </c>
      <c r="B48" s="9" t="s">
        <v>38</v>
      </c>
      <c r="C48" s="10"/>
      <c r="D48" s="23" t="s">
        <v>15</v>
      </c>
      <c r="E48" s="62">
        <v>243.10000000000002</v>
      </c>
      <c r="F48" s="64"/>
      <c r="G48" s="56">
        <f t="shared" si="0"/>
        <v>0</v>
      </c>
    </row>
    <row r="49" spans="1:7" x14ac:dyDescent="0.2">
      <c r="A49" s="29"/>
      <c r="B49" s="9"/>
      <c r="C49" s="10"/>
      <c r="D49" s="23"/>
      <c r="E49" s="62"/>
      <c r="F49" s="72"/>
      <c r="G49" s="56"/>
    </row>
    <row r="50" spans="1:7" ht="25.85" x14ac:dyDescent="0.2">
      <c r="A50" s="87" t="s">
        <v>28</v>
      </c>
      <c r="B50" s="32" t="s">
        <v>42</v>
      </c>
      <c r="C50" s="10" t="s">
        <v>94</v>
      </c>
      <c r="D50" s="23"/>
      <c r="E50" s="62"/>
      <c r="F50" s="72"/>
      <c r="G50" s="56"/>
    </row>
    <row r="51" spans="1:7" x14ac:dyDescent="0.2">
      <c r="A51" s="29"/>
      <c r="B51" s="9"/>
      <c r="C51" s="10"/>
      <c r="D51" s="23"/>
      <c r="E51" s="62"/>
      <c r="F51" s="72"/>
      <c r="G51" s="56"/>
    </row>
    <row r="52" spans="1:7" ht="25.85" x14ac:dyDescent="0.2">
      <c r="A52" s="29" t="s">
        <v>16</v>
      </c>
      <c r="B52" s="9" t="s">
        <v>43</v>
      </c>
      <c r="C52" s="10"/>
      <c r="D52" s="23" t="s">
        <v>6</v>
      </c>
      <c r="E52" s="62">
        <v>8</v>
      </c>
      <c r="F52" s="64"/>
      <c r="G52" s="56">
        <f t="shared" si="0"/>
        <v>0</v>
      </c>
    </row>
    <row r="53" spans="1:7" x14ac:dyDescent="0.2">
      <c r="A53" s="29" t="s">
        <v>23</v>
      </c>
      <c r="B53" s="9" t="s">
        <v>177</v>
      </c>
      <c r="C53" s="10"/>
      <c r="D53" s="23"/>
      <c r="E53" s="62"/>
      <c r="F53" s="72"/>
      <c r="G53" s="56"/>
    </row>
    <row r="54" spans="1:7" x14ac:dyDescent="0.2">
      <c r="A54" s="33" t="s">
        <v>19</v>
      </c>
      <c r="B54" s="34" t="s">
        <v>120</v>
      </c>
      <c r="C54" s="10"/>
      <c r="D54" s="23" t="s">
        <v>53</v>
      </c>
      <c r="E54" s="62">
        <v>1</v>
      </c>
      <c r="F54" s="64"/>
      <c r="G54" s="56">
        <f t="shared" si="0"/>
        <v>0</v>
      </c>
    </row>
    <row r="55" spans="1:7" x14ac:dyDescent="0.2">
      <c r="A55" s="29"/>
      <c r="B55" s="9"/>
      <c r="C55" s="10"/>
      <c r="D55" s="23"/>
      <c r="E55" s="62"/>
      <c r="F55" s="72"/>
      <c r="G55" s="56"/>
    </row>
    <row r="56" spans="1:7" ht="25.85" x14ac:dyDescent="0.2">
      <c r="A56" s="87" t="s">
        <v>29</v>
      </c>
      <c r="B56" s="9" t="s">
        <v>39</v>
      </c>
      <c r="C56" s="10" t="s">
        <v>18</v>
      </c>
      <c r="D56" s="23"/>
      <c r="E56" s="62"/>
      <c r="F56" s="72"/>
      <c r="G56" s="56"/>
    </row>
    <row r="57" spans="1:7" x14ac:dyDescent="0.2">
      <c r="A57" s="29"/>
      <c r="B57" s="9"/>
      <c r="C57" s="10"/>
      <c r="D57" s="23"/>
      <c r="E57" s="62"/>
      <c r="F57" s="72"/>
      <c r="G57" s="56"/>
    </row>
    <row r="58" spans="1:7" x14ac:dyDescent="0.2">
      <c r="A58" s="29" t="s">
        <v>16</v>
      </c>
      <c r="B58" s="9" t="s">
        <v>40</v>
      </c>
      <c r="C58" s="10"/>
      <c r="D58" s="23" t="s">
        <v>6</v>
      </c>
      <c r="E58" s="62">
        <v>32</v>
      </c>
      <c r="F58" s="64"/>
      <c r="G58" s="56">
        <f t="shared" si="0"/>
        <v>0</v>
      </c>
    </row>
    <row r="59" spans="1:7" x14ac:dyDescent="0.2">
      <c r="A59" s="29"/>
      <c r="B59" s="9"/>
      <c r="C59" s="10"/>
      <c r="D59" s="23"/>
      <c r="E59" s="62"/>
      <c r="F59" s="72"/>
      <c r="G59" s="56"/>
    </row>
    <row r="60" spans="1:7" ht="25.85" x14ac:dyDescent="0.2">
      <c r="A60" s="87" t="s">
        <v>31</v>
      </c>
      <c r="B60" s="9" t="s">
        <v>48</v>
      </c>
      <c r="C60" s="10" t="s">
        <v>18</v>
      </c>
      <c r="D60" s="23"/>
      <c r="E60" s="62"/>
      <c r="F60" s="72"/>
      <c r="G60" s="56"/>
    </row>
    <row r="61" spans="1:7" x14ac:dyDescent="0.2">
      <c r="A61" s="29"/>
      <c r="B61" s="9"/>
      <c r="C61" s="10"/>
      <c r="D61" s="23"/>
      <c r="E61" s="62"/>
      <c r="F61" s="72"/>
      <c r="G61" s="56"/>
    </row>
    <row r="62" spans="1:7" x14ac:dyDescent="0.2">
      <c r="A62" s="29" t="s">
        <v>16</v>
      </c>
      <c r="B62" s="9" t="s">
        <v>46</v>
      </c>
      <c r="C62" s="10"/>
      <c r="D62" s="23" t="s">
        <v>67</v>
      </c>
      <c r="E62" s="62">
        <v>5</v>
      </c>
      <c r="F62" s="64"/>
      <c r="G62" s="56">
        <f t="shared" si="0"/>
        <v>0</v>
      </c>
    </row>
    <row r="63" spans="1:7" x14ac:dyDescent="0.2">
      <c r="A63" s="29"/>
      <c r="B63" s="9"/>
      <c r="C63" s="10"/>
      <c r="D63" s="23"/>
      <c r="E63" s="62"/>
      <c r="F63" s="72"/>
      <c r="G63" s="56"/>
    </row>
    <row r="64" spans="1:7" x14ac:dyDescent="0.2">
      <c r="A64" s="87" t="s">
        <v>32</v>
      </c>
      <c r="B64" s="9" t="s">
        <v>36</v>
      </c>
      <c r="C64" s="10" t="s">
        <v>47</v>
      </c>
      <c r="D64" s="23"/>
      <c r="E64" s="62"/>
      <c r="F64" s="72"/>
      <c r="G64" s="56"/>
    </row>
    <row r="65" spans="1:7" x14ac:dyDescent="0.2">
      <c r="A65" s="29"/>
      <c r="B65" s="9"/>
      <c r="C65" s="10"/>
      <c r="D65" s="10"/>
      <c r="E65" s="62"/>
      <c r="F65" s="72"/>
      <c r="G65" s="56"/>
    </row>
    <row r="66" spans="1:7" x14ac:dyDescent="0.2">
      <c r="A66" s="29" t="s">
        <v>16</v>
      </c>
      <c r="B66" s="9" t="s">
        <v>46</v>
      </c>
      <c r="C66" s="10"/>
      <c r="D66" s="10" t="s">
        <v>15</v>
      </c>
      <c r="E66" s="62">
        <v>45</v>
      </c>
      <c r="F66" s="64"/>
      <c r="G66" s="56">
        <f t="shared" si="0"/>
        <v>0</v>
      </c>
    </row>
    <row r="67" spans="1:7" x14ac:dyDescent="0.2">
      <c r="A67" s="29" t="s">
        <v>23</v>
      </c>
      <c r="B67" s="9" t="s">
        <v>88</v>
      </c>
      <c r="C67" s="10"/>
      <c r="D67" s="10" t="s">
        <v>15</v>
      </c>
      <c r="E67" s="62">
        <v>291.5</v>
      </c>
      <c r="F67" s="64"/>
      <c r="G67" s="56">
        <f t="shared" si="0"/>
        <v>0</v>
      </c>
    </row>
    <row r="68" spans="1:7" x14ac:dyDescent="0.2">
      <c r="A68" s="29" t="s">
        <v>24</v>
      </c>
      <c r="B68" s="9" t="s">
        <v>89</v>
      </c>
      <c r="C68" s="10"/>
      <c r="D68" s="10" t="s">
        <v>15</v>
      </c>
      <c r="E68" s="62">
        <v>267.89999999999998</v>
      </c>
      <c r="F68" s="64"/>
      <c r="G68" s="56">
        <f t="shared" si="0"/>
        <v>0</v>
      </c>
    </row>
    <row r="69" spans="1:7" x14ac:dyDescent="0.2">
      <c r="A69" s="29" t="s">
        <v>44</v>
      </c>
      <c r="B69" s="9" t="s">
        <v>121</v>
      </c>
      <c r="C69" s="10"/>
      <c r="D69" s="10" t="s">
        <v>15</v>
      </c>
      <c r="E69" s="62">
        <v>52</v>
      </c>
      <c r="F69" s="64"/>
      <c r="G69" s="56">
        <f t="shared" si="0"/>
        <v>0</v>
      </c>
    </row>
    <row r="70" spans="1:7" x14ac:dyDescent="0.2">
      <c r="A70" s="29" t="s">
        <v>45</v>
      </c>
      <c r="B70" s="9" t="s">
        <v>90</v>
      </c>
      <c r="C70" s="10"/>
      <c r="D70" s="10" t="s">
        <v>15</v>
      </c>
      <c r="E70" s="62">
        <v>67.2</v>
      </c>
      <c r="F70" s="64"/>
      <c r="G70" s="56">
        <f t="shared" si="0"/>
        <v>0</v>
      </c>
    </row>
    <row r="71" spans="1:7" x14ac:dyDescent="0.2">
      <c r="A71" s="29" t="s">
        <v>54</v>
      </c>
      <c r="B71" s="9" t="s">
        <v>92</v>
      </c>
      <c r="C71" s="10"/>
      <c r="D71" s="10" t="s">
        <v>15</v>
      </c>
      <c r="E71" s="62">
        <v>94.5</v>
      </c>
      <c r="F71" s="64"/>
      <c r="G71" s="56">
        <f t="shared" si="0"/>
        <v>0</v>
      </c>
    </row>
    <row r="72" spans="1:7" x14ac:dyDescent="0.2">
      <c r="A72" s="29" t="s">
        <v>122</v>
      </c>
      <c r="B72" s="9" t="s">
        <v>124</v>
      </c>
      <c r="C72" s="10"/>
      <c r="D72" s="10" t="s">
        <v>15</v>
      </c>
      <c r="E72" s="62">
        <v>110.2</v>
      </c>
      <c r="F72" s="64"/>
      <c r="G72" s="56">
        <f t="shared" si="0"/>
        <v>0</v>
      </c>
    </row>
    <row r="73" spans="1:7" x14ac:dyDescent="0.2">
      <c r="A73" s="29" t="s">
        <v>123</v>
      </c>
      <c r="B73" s="9" t="s">
        <v>120</v>
      </c>
      <c r="C73" s="10"/>
      <c r="D73" s="10" t="s">
        <v>15</v>
      </c>
      <c r="E73" s="62">
        <v>102.5</v>
      </c>
      <c r="F73" s="64"/>
      <c r="G73" s="56">
        <f t="shared" si="0"/>
        <v>0</v>
      </c>
    </row>
    <row r="74" spans="1:7" x14ac:dyDescent="0.2">
      <c r="A74" s="29"/>
      <c r="B74" s="9"/>
      <c r="C74" s="10"/>
      <c r="D74" s="10"/>
      <c r="E74" s="62"/>
      <c r="F74" s="72"/>
      <c r="G74" s="56"/>
    </row>
    <row r="75" spans="1:7" x14ac:dyDescent="0.2">
      <c r="A75" s="87" t="s">
        <v>33</v>
      </c>
      <c r="B75" s="9" t="s">
        <v>34</v>
      </c>
      <c r="C75" s="10" t="s">
        <v>47</v>
      </c>
      <c r="D75" s="10"/>
      <c r="E75" s="62"/>
      <c r="F75" s="72"/>
      <c r="G75" s="56"/>
    </row>
    <row r="76" spans="1:7" x14ac:dyDescent="0.2">
      <c r="A76" s="29"/>
      <c r="B76" s="9"/>
      <c r="C76" s="10"/>
      <c r="D76" s="10"/>
      <c r="E76" s="62"/>
      <c r="F76" s="72"/>
      <c r="G76" s="56"/>
    </row>
    <row r="77" spans="1:7" x14ac:dyDescent="0.2">
      <c r="A77" s="29" t="s">
        <v>16</v>
      </c>
      <c r="B77" s="9" t="s">
        <v>167</v>
      </c>
      <c r="C77" s="10"/>
      <c r="D77" s="10" t="s">
        <v>15</v>
      </c>
      <c r="E77" s="62">
        <v>158</v>
      </c>
      <c r="F77" s="64"/>
      <c r="G77" s="56">
        <f t="shared" si="0"/>
        <v>0</v>
      </c>
    </row>
    <row r="78" spans="1:7" x14ac:dyDescent="0.2">
      <c r="A78" s="29"/>
      <c r="B78" s="9"/>
      <c r="C78" s="10"/>
      <c r="D78" s="10"/>
      <c r="E78" s="73"/>
      <c r="F78" s="73"/>
      <c r="G78" s="56"/>
    </row>
    <row r="79" spans="1:7" x14ac:dyDescent="0.2">
      <c r="A79" s="29"/>
      <c r="B79" s="9"/>
      <c r="C79" s="10"/>
      <c r="D79" s="10"/>
      <c r="E79" s="62"/>
      <c r="F79" s="72"/>
      <c r="G79" s="56"/>
    </row>
    <row r="80" spans="1:7" x14ac:dyDescent="0.2">
      <c r="A80" s="87" t="s">
        <v>35</v>
      </c>
      <c r="B80" s="9" t="s">
        <v>68</v>
      </c>
      <c r="C80" s="10" t="s">
        <v>18</v>
      </c>
      <c r="D80" s="10"/>
      <c r="E80" s="62"/>
      <c r="F80" s="72"/>
      <c r="G80" s="56"/>
    </row>
    <row r="81" spans="1:7" x14ac:dyDescent="0.2">
      <c r="A81" s="29"/>
      <c r="B81" s="9"/>
      <c r="C81" s="10"/>
      <c r="D81" s="10"/>
      <c r="E81" s="62"/>
      <c r="F81" s="72"/>
      <c r="G81" s="56"/>
    </row>
    <row r="82" spans="1:7" x14ac:dyDescent="0.2">
      <c r="A82" s="29" t="s">
        <v>16</v>
      </c>
      <c r="B82" s="9" t="s">
        <v>121</v>
      </c>
      <c r="C82" s="10"/>
      <c r="D82" s="10" t="s">
        <v>6</v>
      </c>
      <c r="E82" s="62">
        <v>1</v>
      </c>
      <c r="F82" s="64"/>
      <c r="G82" s="56">
        <f t="shared" ref="G82:G141" si="2">E82*F82</f>
        <v>0</v>
      </c>
    </row>
    <row r="83" spans="1:7" x14ac:dyDescent="0.2">
      <c r="A83" s="29" t="s">
        <v>23</v>
      </c>
      <c r="B83" s="9" t="s">
        <v>90</v>
      </c>
      <c r="C83" s="10"/>
      <c r="D83" s="10" t="s">
        <v>6</v>
      </c>
      <c r="E83" s="62">
        <v>1</v>
      </c>
      <c r="F83" s="64"/>
      <c r="G83" s="56">
        <f t="shared" si="2"/>
        <v>0</v>
      </c>
    </row>
    <row r="84" spans="1:7" x14ac:dyDescent="0.2">
      <c r="A84" s="29" t="s">
        <v>93</v>
      </c>
      <c r="B84" s="9" t="s">
        <v>91</v>
      </c>
      <c r="C84" s="10"/>
      <c r="D84" s="10" t="s">
        <v>6</v>
      </c>
      <c r="E84" s="62">
        <v>1</v>
      </c>
      <c r="F84" s="64"/>
      <c r="G84" s="56">
        <f t="shared" si="2"/>
        <v>0</v>
      </c>
    </row>
    <row r="85" spans="1:7" x14ac:dyDescent="0.2">
      <c r="A85" s="29" t="s">
        <v>44</v>
      </c>
      <c r="B85" s="9" t="s">
        <v>92</v>
      </c>
      <c r="C85" s="10"/>
      <c r="D85" s="10" t="s">
        <v>6</v>
      </c>
      <c r="E85" s="62">
        <v>1</v>
      </c>
      <c r="F85" s="64"/>
      <c r="G85" s="56">
        <f t="shared" si="2"/>
        <v>0</v>
      </c>
    </row>
    <row r="86" spans="1:7" x14ac:dyDescent="0.2">
      <c r="A86" s="29" t="s">
        <v>45</v>
      </c>
      <c r="B86" s="9" t="s">
        <v>124</v>
      </c>
      <c r="C86" s="10"/>
      <c r="D86" s="10" t="s">
        <v>6</v>
      </c>
      <c r="E86" s="62">
        <v>1</v>
      </c>
      <c r="F86" s="64"/>
      <c r="G86" s="56">
        <f t="shared" si="2"/>
        <v>0</v>
      </c>
    </row>
    <row r="87" spans="1:7" x14ac:dyDescent="0.2">
      <c r="A87" s="29" t="s">
        <v>54</v>
      </c>
      <c r="B87" s="9" t="s">
        <v>120</v>
      </c>
      <c r="C87" s="10"/>
      <c r="D87" s="10" t="s">
        <v>6</v>
      </c>
      <c r="E87" s="62">
        <v>1</v>
      </c>
      <c r="F87" s="64"/>
      <c r="G87" s="56">
        <f t="shared" si="2"/>
        <v>0</v>
      </c>
    </row>
    <row r="88" spans="1:7" x14ac:dyDescent="0.2">
      <c r="A88" s="29"/>
      <c r="B88" s="9"/>
      <c r="C88" s="10"/>
      <c r="D88" s="10"/>
      <c r="E88" s="62"/>
      <c r="F88" s="72"/>
      <c r="G88" s="56"/>
    </row>
    <row r="89" spans="1:7" ht="13.6" x14ac:dyDescent="0.25">
      <c r="A89" s="89" t="s">
        <v>55</v>
      </c>
      <c r="B89" s="22" t="s">
        <v>51</v>
      </c>
      <c r="C89" s="10"/>
      <c r="D89" s="10"/>
      <c r="E89" s="62"/>
      <c r="F89" s="72"/>
      <c r="G89" s="56"/>
    </row>
    <row r="90" spans="1:7" ht="13.6" x14ac:dyDescent="0.25">
      <c r="A90" s="31"/>
      <c r="B90" s="22"/>
      <c r="C90" s="10"/>
      <c r="D90" s="10"/>
      <c r="E90" s="62"/>
      <c r="F90" s="72"/>
      <c r="G90" s="56"/>
    </row>
    <row r="91" spans="1:7" x14ac:dyDescent="0.2">
      <c r="A91" s="87" t="s">
        <v>49</v>
      </c>
      <c r="B91" s="9" t="s">
        <v>77</v>
      </c>
      <c r="C91" s="21" t="s">
        <v>161</v>
      </c>
      <c r="D91" s="21" t="s">
        <v>6</v>
      </c>
      <c r="E91" s="62">
        <v>5</v>
      </c>
      <c r="F91" s="64"/>
      <c r="G91" s="56">
        <f>E91*F91</f>
        <v>0</v>
      </c>
    </row>
    <row r="92" spans="1:7" x14ac:dyDescent="0.2">
      <c r="A92" s="29"/>
      <c r="B92" s="9"/>
      <c r="C92" s="10"/>
      <c r="D92" s="10"/>
      <c r="E92" s="62"/>
      <c r="F92" s="72"/>
      <c r="G92" s="56"/>
    </row>
    <row r="93" spans="1:7" x14ac:dyDescent="0.2">
      <c r="A93" s="87" t="s">
        <v>106</v>
      </c>
      <c r="B93" s="9" t="s">
        <v>101</v>
      </c>
      <c r="C93" s="10" t="s">
        <v>102</v>
      </c>
      <c r="D93" s="10" t="s">
        <v>6</v>
      </c>
      <c r="E93" s="62">
        <v>5</v>
      </c>
      <c r="F93" s="64"/>
      <c r="G93" s="56">
        <f>E93*F93</f>
        <v>0</v>
      </c>
    </row>
    <row r="94" spans="1:7" x14ac:dyDescent="0.2">
      <c r="A94" s="29"/>
      <c r="B94" s="9"/>
      <c r="C94" s="10"/>
      <c r="D94" s="10"/>
      <c r="E94" s="62"/>
      <c r="F94" s="72"/>
      <c r="G94" s="56"/>
    </row>
    <row r="95" spans="1:7" x14ac:dyDescent="0.2">
      <c r="A95" s="87" t="s">
        <v>107</v>
      </c>
      <c r="B95" s="9" t="s">
        <v>182</v>
      </c>
      <c r="C95" s="10" t="s">
        <v>18</v>
      </c>
      <c r="D95" s="10"/>
      <c r="E95" s="62"/>
      <c r="F95" s="72"/>
      <c r="G95" s="56"/>
    </row>
    <row r="96" spans="1:7" x14ac:dyDescent="0.2">
      <c r="A96" s="29"/>
      <c r="B96" s="9"/>
      <c r="C96" s="10"/>
      <c r="D96" s="10"/>
      <c r="E96" s="62"/>
      <c r="F96" s="72"/>
      <c r="G96" s="56"/>
    </row>
    <row r="97" spans="1:7" x14ac:dyDescent="0.2">
      <c r="A97" s="29" t="s">
        <v>16</v>
      </c>
      <c r="B97" s="9" t="s">
        <v>96</v>
      </c>
      <c r="C97" s="10"/>
      <c r="D97" s="10"/>
      <c r="E97" s="62"/>
      <c r="F97" s="72"/>
      <c r="G97" s="56"/>
    </row>
    <row r="98" spans="1:7" x14ac:dyDescent="0.2">
      <c r="A98" s="30" t="s">
        <v>19</v>
      </c>
      <c r="B98" s="9" t="s">
        <v>97</v>
      </c>
      <c r="C98" s="10"/>
      <c r="D98" s="10" t="s">
        <v>6</v>
      </c>
      <c r="E98" s="62">
        <v>5</v>
      </c>
      <c r="F98" s="64"/>
      <c r="G98" s="56">
        <f>E98*F98</f>
        <v>0</v>
      </c>
    </row>
    <row r="99" spans="1:7" x14ac:dyDescent="0.2">
      <c r="A99" s="30" t="s">
        <v>86</v>
      </c>
      <c r="B99" s="9" t="s">
        <v>98</v>
      </c>
      <c r="C99" s="10"/>
      <c r="D99" s="10" t="s">
        <v>15</v>
      </c>
      <c r="E99" s="62">
        <v>25</v>
      </c>
      <c r="F99" s="64"/>
      <c r="G99" s="56">
        <f>E99*F99</f>
        <v>0</v>
      </c>
    </row>
    <row r="100" spans="1:7" x14ac:dyDescent="0.2">
      <c r="A100" s="29"/>
      <c r="B100" s="9"/>
      <c r="C100" s="10"/>
      <c r="D100" s="10"/>
      <c r="E100" s="62"/>
      <c r="F100" s="72"/>
      <c r="G100" s="56"/>
    </row>
    <row r="101" spans="1:7" ht="25.85" x14ac:dyDescent="0.2">
      <c r="A101" s="87" t="s">
        <v>108</v>
      </c>
      <c r="B101" s="9" t="s">
        <v>186</v>
      </c>
      <c r="C101" s="10" t="s">
        <v>103</v>
      </c>
      <c r="D101" s="10"/>
      <c r="E101" s="62"/>
      <c r="F101" s="72"/>
      <c r="G101" s="56"/>
    </row>
    <row r="102" spans="1:7" x14ac:dyDescent="0.2">
      <c r="A102" s="29"/>
      <c r="B102" s="9"/>
      <c r="C102" s="10"/>
      <c r="D102" s="10"/>
      <c r="E102" s="62"/>
      <c r="F102" s="72"/>
      <c r="G102" s="56"/>
    </row>
    <row r="103" spans="1:7" x14ac:dyDescent="0.2">
      <c r="A103" s="29" t="s">
        <v>16</v>
      </c>
      <c r="B103" s="9" t="s">
        <v>96</v>
      </c>
      <c r="C103" s="10"/>
      <c r="D103" s="10"/>
      <c r="E103" s="62"/>
      <c r="F103" s="72"/>
      <c r="G103" s="56"/>
    </row>
    <row r="104" spans="1:7" x14ac:dyDescent="0.2">
      <c r="A104" s="30" t="s">
        <v>19</v>
      </c>
      <c r="B104" s="9" t="s">
        <v>183</v>
      </c>
      <c r="C104" s="10"/>
      <c r="D104" s="10" t="s">
        <v>6</v>
      </c>
      <c r="E104" s="62">
        <v>5</v>
      </c>
      <c r="F104" s="64"/>
      <c r="G104" s="56">
        <f>E104*F104</f>
        <v>0</v>
      </c>
    </row>
    <row r="105" spans="1:7" ht="25.85" x14ac:dyDescent="0.2">
      <c r="A105" s="30" t="s">
        <v>86</v>
      </c>
      <c r="B105" s="9" t="s">
        <v>184</v>
      </c>
      <c r="C105" s="10"/>
      <c r="D105" s="10" t="s">
        <v>15</v>
      </c>
      <c r="E105" s="62">
        <v>25</v>
      </c>
      <c r="F105" s="64"/>
      <c r="G105" s="56">
        <f>E105*F105</f>
        <v>0</v>
      </c>
    </row>
    <row r="106" spans="1:7" x14ac:dyDescent="0.2">
      <c r="A106" s="29"/>
      <c r="B106" s="9"/>
      <c r="C106" s="10"/>
      <c r="D106" s="10"/>
      <c r="E106" s="62"/>
      <c r="F106" s="72"/>
      <c r="G106" s="56"/>
    </row>
    <row r="107" spans="1:7" x14ac:dyDescent="0.2">
      <c r="A107" s="88" t="s">
        <v>109</v>
      </c>
      <c r="B107" s="34" t="s">
        <v>57</v>
      </c>
      <c r="C107" s="42" t="s">
        <v>60</v>
      </c>
      <c r="D107" s="42"/>
      <c r="E107" s="43"/>
      <c r="F107" s="91"/>
      <c r="G107" s="44"/>
    </row>
    <row r="108" spans="1:7" x14ac:dyDescent="0.2">
      <c r="A108" s="45"/>
      <c r="B108" s="34"/>
      <c r="C108" s="42"/>
      <c r="D108" s="42"/>
      <c r="E108" s="43"/>
      <c r="F108" s="91"/>
      <c r="G108" s="44"/>
    </row>
    <row r="109" spans="1:7" ht="25.85" x14ac:dyDescent="0.2">
      <c r="A109" s="45" t="s">
        <v>16</v>
      </c>
      <c r="B109" s="34" t="s">
        <v>187</v>
      </c>
      <c r="C109" s="42"/>
      <c r="D109" s="42" t="s">
        <v>11</v>
      </c>
      <c r="E109" s="43">
        <v>15</v>
      </c>
      <c r="F109" s="64"/>
      <c r="G109" s="44">
        <f>ROUND(E109*F109,2)</f>
        <v>0</v>
      </c>
    </row>
    <row r="110" spans="1:7" ht="25.85" x14ac:dyDescent="0.2">
      <c r="A110" s="45" t="s">
        <v>23</v>
      </c>
      <c r="B110" s="34" t="s">
        <v>188</v>
      </c>
      <c r="C110" s="42"/>
      <c r="D110" s="42" t="s">
        <v>11</v>
      </c>
      <c r="E110" s="43">
        <v>10</v>
      </c>
      <c r="F110" s="64"/>
      <c r="G110" s="44">
        <f>ROUND(E110*F110,2)</f>
        <v>0</v>
      </c>
    </row>
    <row r="111" spans="1:7" x14ac:dyDescent="0.2">
      <c r="A111" s="45"/>
      <c r="B111" s="34"/>
      <c r="C111" s="42"/>
      <c r="D111" s="42"/>
      <c r="E111" s="43"/>
      <c r="F111" s="91"/>
      <c r="G111" s="44"/>
    </row>
    <row r="112" spans="1:7" ht="25.85" x14ac:dyDescent="0.2">
      <c r="A112" s="88" t="s">
        <v>166</v>
      </c>
      <c r="B112" s="34" t="s">
        <v>189</v>
      </c>
      <c r="C112" s="42" t="s">
        <v>62</v>
      </c>
      <c r="D112" s="42"/>
      <c r="E112" s="43"/>
      <c r="F112" s="91"/>
      <c r="G112" s="44"/>
    </row>
    <row r="113" spans="1:7" x14ac:dyDescent="0.2">
      <c r="A113" s="45"/>
      <c r="B113" s="34"/>
      <c r="C113" s="42"/>
      <c r="D113" s="42"/>
      <c r="E113" s="43"/>
      <c r="F113" s="91"/>
      <c r="G113" s="44"/>
    </row>
    <row r="114" spans="1:7" x14ac:dyDescent="0.2">
      <c r="A114" s="45" t="s">
        <v>16</v>
      </c>
      <c r="B114" s="34" t="s">
        <v>61</v>
      </c>
      <c r="C114" s="42"/>
      <c r="D114" s="42" t="s">
        <v>11</v>
      </c>
      <c r="E114" s="43">
        <v>5</v>
      </c>
      <c r="F114" s="64"/>
      <c r="G114" s="44">
        <f>ROUND(E114*F114,2)</f>
        <v>0</v>
      </c>
    </row>
    <row r="115" spans="1:7" x14ac:dyDescent="0.2">
      <c r="A115" s="45"/>
      <c r="B115" s="34"/>
      <c r="C115" s="42"/>
      <c r="D115" s="42"/>
      <c r="E115" s="43"/>
      <c r="F115" s="91"/>
      <c r="G115" s="44"/>
    </row>
    <row r="116" spans="1:7" x14ac:dyDescent="0.2">
      <c r="A116" s="88" t="s">
        <v>171</v>
      </c>
      <c r="B116" s="34" t="s">
        <v>69</v>
      </c>
      <c r="C116" s="42" t="s">
        <v>70</v>
      </c>
      <c r="D116" s="42"/>
      <c r="E116" s="43"/>
      <c r="F116" s="91"/>
      <c r="G116" s="44"/>
    </row>
    <row r="117" spans="1:7" x14ac:dyDescent="0.2">
      <c r="A117" s="45"/>
      <c r="B117" s="34"/>
      <c r="C117" s="42"/>
      <c r="D117" s="42"/>
      <c r="E117" s="43"/>
      <c r="F117" s="91"/>
      <c r="G117" s="44"/>
    </row>
    <row r="118" spans="1:7" x14ac:dyDescent="0.2">
      <c r="A118" s="45" t="s">
        <v>16</v>
      </c>
      <c r="B118" s="34" t="s">
        <v>71</v>
      </c>
      <c r="C118" s="42"/>
      <c r="D118" s="42" t="s">
        <v>15</v>
      </c>
      <c r="E118" s="43">
        <v>10</v>
      </c>
      <c r="F118" s="64"/>
      <c r="G118" s="44">
        <f>ROUND(E118*F118,2)</f>
        <v>0</v>
      </c>
    </row>
    <row r="119" spans="1:7" x14ac:dyDescent="0.2">
      <c r="A119" s="45" t="s">
        <v>23</v>
      </c>
      <c r="B119" s="34" t="s">
        <v>72</v>
      </c>
      <c r="C119" s="42"/>
      <c r="D119" s="42" t="s">
        <v>15</v>
      </c>
      <c r="E119" s="43">
        <v>10</v>
      </c>
      <c r="F119" s="64"/>
      <c r="G119" s="44">
        <f>ROUND(E119*F119,2)</f>
        <v>0</v>
      </c>
    </row>
    <row r="120" spans="1:7" x14ac:dyDescent="0.2">
      <c r="A120" s="45"/>
      <c r="B120" s="34"/>
      <c r="C120" s="42"/>
      <c r="D120" s="42"/>
      <c r="E120" s="43"/>
      <c r="F120" s="91"/>
      <c r="G120" s="44"/>
    </row>
    <row r="121" spans="1:7" x14ac:dyDescent="0.2">
      <c r="A121" s="88" t="s">
        <v>172</v>
      </c>
      <c r="B121" s="34" t="s">
        <v>73</v>
      </c>
      <c r="C121" s="42" t="s">
        <v>64</v>
      </c>
      <c r="D121" s="42"/>
      <c r="E121" s="43"/>
      <c r="F121" s="91"/>
      <c r="G121" s="44"/>
    </row>
    <row r="122" spans="1:7" x14ac:dyDescent="0.2">
      <c r="A122" s="45"/>
      <c r="B122" s="34"/>
      <c r="C122" s="42"/>
      <c r="D122" s="42"/>
      <c r="E122" s="43"/>
      <c r="F122" s="91"/>
      <c r="G122" s="44"/>
    </row>
    <row r="123" spans="1:7" x14ac:dyDescent="0.2">
      <c r="A123" s="45" t="s">
        <v>16</v>
      </c>
      <c r="B123" s="34" t="s">
        <v>74</v>
      </c>
      <c r="C123" s="42"/>
      <c r="D123" s="42" t="s">
        <v>75</v>
      </c>
      <c r="E123" s="43">
        <v>10</v>
      </c>
      <c r="F123" s="64"/>
      <c r="G123" s="44">
        <f>ROUND(E123*F123,2)</f>
        <v>0</v>
      </c>
    </row>
    <row r="124" spans="1:7" x14ac:dyDescent="0.2">
      <c r="A124" s="45"/>
      <c r="B124" s="34"/>
      <c r="C124" s="42"/>
      <c r="D124" s="42"/>
      <c r="E124" s="43"/>
      <c r="F124" s="91"/>
      <c r="G124" s="44"/>
    </row>
    <row r="125" spans="1:7" x14ac:dyDescent="0.2">
      <c r="A125" s="88" t="s">
        <v>173</v>
      </c>
      <c r="B125" s="34" t="s">
        <v>63</v>
      </c>
      <c r="C125" s="42" t="s">
        <v>64</v>
      </c>
      <c r="D125" s="42" t="s">
        <v>11</v>
      </c>
      <c r="E125" s="43">
        <v>25</v>
      </c>
      <c r="F125" s="64"/>
      <c r="G125" s="44">
        <f>ROUND(E125*F125,2)</f>
        <v>0</v>
      </c>
    </row>
    <row r="126" spans="1:7" x14ac:dyDescent="0.2">
      <c r="A126" s="29"/>
      <c r="B126" s="9"/>
      <c r="C126" s="10"/>
      <c r="D126" s="10"/>
      <c r="E126" s="62"/>
      <c r="F126" s="72"/>
      <c r="G126" s="56"/>
    </row>
    <row r="127" spans="1:7" x14ac:dyDescent="0.2">
      <c r="A127" s="87" t="s">
        <v>174</v>
      </c>
      <c r="B127" s="34" t="s">
        <v>169</v>
      </c>
      <c r="C127" s="42" t="s">
        <v>64</v>
      </c>
      <c r="D127" s="42"/>
      <c r="E127" s="43"/>
      <c r="F127" s="91"/>
      <c r="G127" s="44"/>
    </row>
    <row r="128" spans="1:7" x14ac:dyDescent="0.2">
      <c r="A128" s="45"/>
      <c r="B128" s="34"/>
      <c r="C128" s="42"/>
      <c r="D128" s="42"/>
      <c r="E128" s="43"/>
      <c r="F128" s="91"/>
      <c r="G128" s="44"/>
    </row>
    <row r="129" spans="1:7" x14ac:dyDescent="0.2">
      <c r="A129" s="45" t="s">
        <v>16</v>
      </c>
      <c r="B129" s="34" t="s">
        <v>170</v>
      </c>
      <c r="C129" s="42"/>
      <c r="D129" s="42" t="s">
        <v>11</v>
      </c>
      <c r="E129" s="43">
        <v>20</v>
      </c>
      <c r="F129" s="64"/>
      <c r="G129" s="44">
        <f>ROUND(E129*F129,2)</f>
        <v>0</v>
      </c>
    </row>
    <row r="130" spans="1:7" x14ac:dyDescent="0.2">
      <c r="A130" s="45"/>
      <c r="B130" s="34"/>
      <c r="C130" s="42"/>
      <c r="D130" s="42"/>
      <c r="E130" s="43"/>
      <c r="F130" s="91"/>
      <c r="G130" s="44"/>
    </row>
    <row r="131" spans="1:7" x14ac:dyDescent="0.2">
      <c r="A131" s="87" t="s">
        <v>175</v>
      </c>
      <c r="B131" s="9" t="s">
        <v>80</v>
      </c>
      <c r="C131" s="10" t="s">
        <v>104</v>
      </c>
      <c r="D131" s="10"/>
      <c r="E131" s="62"/>
      <c r="F131" s="72"/>
      <c r="G131" s="56"/>
    </row>
    <row r="132" spans="1:7" x14ac:dyDescent="0.2">
      <c r="A132" s="29"/>
      <c r="B132" s="9"/>
      <c r="C132" s="10"/>
      <c r="D132" s="10"/>
      <c r="E132" s="62"/>
      <c r="F132" s="72"/>
      <c r="G132" s="56"/>
    </row>
    <row r="133" spans="1:7" x14ac:dyDescent="0.2">
      <c r="A133" s="29" t="s">
        <v>16</v>
      </c>
      <c r="B133" s="9" t="s">
        <v>81</v>
      </c>
      <c r="C133" s="10"/>
      <c r="D133" s="10" t="s">
        <v>11</v>
      </c>
      <c r="E133" s="62">
        <v>50</v>
      </c>
      <c r="F133" s="64"/>
      <c r="G133" s="56">
        <f t="shared" si="2"/>
        <v>0</v>
      </c>
    </row>
    <row r="134" spans="1:7" x14ac:dyDescent="0.2">
      <c r="A134" s="29" t="s">
        <v>23</v>
      </c>
      <c r="B134" s="9" t="s">
        <v>82</v>
      </c>
      <c r="C134" s="10"/>
      <c r="D134" s="10" t="s">
        <v>11</v>
      </c>
      <c r="E134" s="62">
        <v>15</v>
      </c>
      <c r="F134" s="64"/>
      <c r="G134" s="56">
        <f t="shared" si="2"/>
        <v>0</v>
      </c>
    </row>
    <row r="135" spans="1:7" x14ac:dyDescent="0.2">
      <c r="A135" s="29" t="s">
        <v>24</v>
      </c>
      <c r="B135" s="9" t="s">
        <v>156</v>
      </c>
      <c r="C135" s="10"/>
      <c r="D135" s="10" t="s">
        <v>15</v>
      </c>
      <c r="E135" s="62">
        <v>25</v>
      </c>
      <c r="F135" s="64"/>
      <c r="G135" s="56">
        <f t="shared" si="2"/>
        <v>0</v>
      </c>
    </row>
    <row r="136" spans="1:7" x14ac:dyDescent="0.2">
      <c r="A136" s="29"/>
      <c r="B136" s="9"/>
      <c r="C136" s="10"/>
      <c r="D136" s="10"/>
      <c r="E136" s="62"/>
      <c r="F136" s="72"/>
      <c r="G136" s="56"/>
    </row>
    <row r="137" spans="1:7" x14ac:dyDescent="0.2">
      <c r="A137" s="87" t="s">
        <v>176</v>
      </c>
      <c r="B137" s="9" t="s">
        <v>65</v>
      </c>
      <c r="C137" s="10" t="s">
        <v>66</v>
      </c>
      <c r="D137" s="10" t="s">
        <v>11</v>
      </c>
      <c r="E137" s="62">
        <v>50</v>
      </c>
      <c r="F137" s="64"/>
      <c r="G137" s="56">
        <f t="shared" si="2"/>
        <v>0</v>
      </c>
    </row>
    <row r="138" spans="1:7" x14ac:dyDescent="0.2">
      <c r="A138" s="87"/>
      <c r="B138" s="9"/>
      <c r="C138" s="9"/>
      <c r="D138" s="10"/>
      <c r="E138" s="62"/>
      <c r="F138" s="72"/>
      <c r="G138" s="56"/>
    </row>
    <row r="139" spans="1:7" x14ac:dyDescent="0.2">
      <c r="A139" s="87" t="s">
        <v>185</v>
      </c>
      <c r="B139" s="9" t="s">
        <v>114</v>
      </c>
      <c r="C139" s="9"/>
      <c r="D139" s="10"/>
      <c r="E139" s="62"/>
      <c r="F139" s="72"/>
      <c r="G139" s="56"/>
    </row>
    <row r="140" spans="1:7" x14ac:dyDescent="0.2">
      <c r="A140" s="29"/>
      <c r="B140" s="9"/>
      <c r="C140" s="9"/>
      <c r="D140" s="10"/>
      <c r="E140" s="62"/>
      <c r="F140" s="72"/>
      <c r="G140" s="56"/>
    </row>
    <row r="141" spans="1:7" x14ac:dyDescent="0.2">
      <c r="A141" s="29" t="s">
        <v>16</v>
      </c>
      <c r="B141" s="9" t="s">
        <v>115</v>
      </c>
      <c r="C141" s="9"/>
      <c r="D141" s="10" t="s">
        <v>53</v>
      </c>
      <c r="E141" s="62">
        <v>1</v>
      </c>
      <c r="F141" s="72">
        <v>100000</v>
      </c>
      <c r="G141" s="56">
        <f t="shared" si="2"/>
        <v>100000</v>
      </c>
    </row>
    <row r="142" spans="1:7" ht="13.6" thickBot="1" x14ac:dyDescent="0.25">
      <c r="A142" s="8"/>
      <c r="B142" s="9"/>
      <c r="C142" s="9"/>
      <c r="D142" s="10"/>
      <c r="E142" s="71"/>
      <c r="F142" s="72"/>
      <c r="G142" s="56"/>
    </row>
    <row r="143" spans="1:7" ht="14.3" thickTop="1" x14ac:dyDescent="0.2">
      <c r="A143" s="11"/>
      <c r="B143" s="12"/>
      <c r="C143" s="12"/>
      <c r="D143" s="13"/>
      <c r="E143" s="74"/>
      <c r="F143" s="75"/>
      <c r="G143" s="57"/>
    </row>
    <row r="144" spans="1:7" ht="13.6" x14ac:dyDescent="0.2">
      <c r="A144" s="14"/>
      <c r="B144" s="15"/>
      <c r="C144" s="15"/>
      <c r="D144" s="16"/>
      <c r="E144" s="76"/>
      <c r="F144" s="99"/>
      <c r="G144" s="100"/>
    </row>
    <row r="145" spans="1:7" ht="14.3" x14ac:dyDescent="0.25">
      <c r="A145" s="14" t="s">
        <v>95</v>
      </c>
      <c r="D145" s="16"/>
      <c r="E145" s="76"/>
      <c r="F145" s="94">
        <f>SUM(G6:G142)</f>
        <v>100000</v>
      </c>
      <c r="G145" s="95"/>
    </row>
    <row r="146" spans="1:7" ht="13.6" x14ac:dyDescent="0.2">
      <c r="A146" s="17"/>
      <c r="B146" s="18"/>
      <c r="C146" s="18"/>
      <c r="D146" s="19"/>
      <c r="E146" s="77"/>
      <c r="F146" s="78"/>
      <c r="G146" s="54"/>
    </row>
    <row r="147" spans="1:7" x14ac:dyDescent="0.2">
      <c r="A147" s="20"/>
      <c r="B147" s="3"/>
      <c r="C147" s="3"/>
      <c r="D147" s="4"/>
      <c r="G147" s="58"/>
    </row>
    <row r="148" spans="1:7" x14ac:dyDescent="0.2">
      <c r="A148" s="2"/>
      <c r="B148" s="3"/>
      <c r="C148" s="3"/>
      <c r="D148" s="4"/>
      <c r="E148" s="79"/>
      <c r="F148" s="80"/>
      <c r="G148" s="59"/>
    </row>
    <row r="149" spans="1:7" x14ac:dyDescent="0.2">
      <c r="A149" s="2"/>
      <c r="B149" s="3"/>
      <c r="C149" s="3"/>
      <c r="D149" s="4"/>
      <c r="E149" s="93" t="s">
        <v>7</v>
      </c>
      <c r="F149" s="93"/>
      <c r="G149" s="60"/>
    </row>
    <row r="150" spans="1:7" x14ac:dyDescent="0.2">
      <c r="A150" s="5"/>
      <c r="B150" s="6"/>
      <c r="C150" s="6"/>
      <c r="D150" s="7"/>
      <c r="E150" s="81"/>
      <c r="F150" s="82"/>
      <c r="G150" s="61"/>
    </row>
    <row r="152" spans="1:7" ht="13.6" x14ac:dyDescent="0.25">
      <c r="A152" s="27"/>
    </row>
    <row r="153" spans="1:7" x14ac:dyDescent="0.2">
      <c r="A153" s="28"/>
      <c r="B153" s="92"/>
      <c r="C153" s="92"/>
      <c r="D153" s="92"/>
      <c r="E153" s="92"/>
      <c r="F153" s="83"/>
      <c r="G153" s="55"/>
    </row>
    <row r="154" spans="1:7" x14ac:dyDescent="0.2">
      <c r="A154" s="28"/>
      <c r="B154" s="92"/>
      <c r="C154" s="92"/>
      <c r="D154" s="92"/>
      <c r="E154" s="92"/>
      <c r="F154" s="83"/>
      <c r="G154" s="55"/>
    </row>
    <row r="155" spans="1:7" x14ac:dyDescent="0.2">
      <c r="A155" s="28"/>
      <c r="B155" s="92"/>
      <c r="C155" s="92"/>
      <c r="D155" s="92"/>
      <c r="E155" s="92"/>
      <c r="F155" s="83"/>
      <c r="G155" s="55"/>
    </row>
    <row r="156" spans="1:7" x14ac:dyDescent="0.2">
      <c r="A156" s="28"/>
      <c r="B156" s="92"/>
      <c r="C156" s="92"/>
      <c r="D156" s="92"/>
      <c r="E156" s="92"/>
      <c r="F156" s="83"/>
      <c r="G156" s="55"/>
    </row>
    <row r="157" spans="1:7" x14ac:dyDescent="0.2">
      <c r="A157" s="28"/>
      <c r="B157" s="92"/>
      <c r="C157" s="92"/>
      <c r="D157" s="92"/>
      <c r="E157" s="92"/>
      <c r="F157" s="83"/>
      <c r="G157" s="55"/>
    </row>
    <row r="158" spans="1:7" x14ac:dyDescent="0.2">
      <c r="A158" s="28"/>
      <c r="B158" s="92"/>
      <c r="C158" s="92"/>
      <c r="D158" s="92"/>
      <c r="E158" s="92"/>
      <c r="F158" s="83"/>
      <c r="G158" s="55"/>
    </row>
    <row r="159" spans="1:7" x14ac:dyDescent="0.2">
      <c r="A159" s="28"/>
      <c r="B159" s="92"/>
      <c r="C159" s="92"/>
      <c r="D159" s="92"/>
      <c r="E159" s="92"/>
      <c r="F159" s="83"/>
      <c r="G159" s="55"/>
    </row>
    <row r="160" spans="1:7" x14ac:dyDescent="0.2">
      <c r="A160" s="28"/>
      <c r="B160" s="92"/>
      <c r="C160" s="92"/>
      <c r="D160" s="92"/>
      <c r="E160" s="92"/>
      <c r="F160" s="83"/>
      <c r="G160" s="55"/>
    </row>
    <row r="161" spans="1:7" x14ac:dyDescent="0.2">
      <c r="A161" s="28"/>
      <c r="B161" s="92"/>
      <c r="C161" s="92"/>
      <c r="D161" s="92"/>
      <c r="E161" s="92"/>
      <c r="F161" s="83"/>
      <c r="G161" s="55"/>
    </row>
    <row r="162" spans="1:7" x14ac:dyDescent="0.2">
      <c r="A162" s="28"/>
      <c r="B162" s="92"/>
      <c r="C162" s="92"/>
      <c r="D162" s="92"/>
      <c r="E162" s="92"/>
      <c r="F162" s="83"/>
      <c r="G162" s="55"/>
    </row>
    <row r="163" spans="1:7" x14ac:dyDescent="0.2">
      <c r="A163" s="28"/>
      <c r="B163" s="92"/>
      <c r="C163" s="92"/>
      <c r="D163" s="92"/>
      <c r="E163" s="92"/>
      <c r="F163" s="83"/>
      <c r="G163" s="55"/>
    </row>
    <row r="164" spans="1:7" x14ac:dyDescent="0.2">
      <c r="A164" s="28"/>
      <c r="B164" s="92"/>
      <c r="C164" s="92"/>
      <c r="D164" s="92"/>
      <c r="E164" s="92"/>
      <c r="F164" s="83"/>
      <c r="G164" s="55"/>
    </row>
    <row r="165" spans="1:7" x14ac:dyDescent="0.2">
      <c r="A165" s="28"/>
      <c r="B165" s="92"/>
      <c r="C165" s="92"/>
      <c r="D165" s="92"/>
      <c r="E165" s="92"/>
      <c r="F165" s="83"/>
      <c r="G165" s="55"/>
    </row>
    <row r="166" spans="1:7" x14ac:dyDescent="0.2">
      <c r="A166" s="28"/>
      <c r="B166" s="92"/>
      <c r="C166" s="92"/>
      <c r="D166" s="92"/>
      <c r="E166" s="92"/>
      <c r="F166" s="83"/>
      <c r="G166" s="55"/>
    </row>
    <row r="167" spans="1:7" x14ac:dyDescent="0.2">
      <c r="A167" s="28"/>
      <c r="B167" s="92"/>
      <c r="C167" s="92"/>
      <c r="D167" s="92"/>
      <c r="E167" s="92"/>
      <c r="F167" s="83"/>
      <c r="G167" s="55"/>
    </row>
    <row r="168" spans="1:7" x14ac:dyDescent="0.2">
      <c r="A168" s="28"/>
      <c r="B168" s="92"/>
      <c r="C168" s="92"/>
      <c r="D168" s="92"/>
      <c r="E168" s="92"/>
      <c r="F168" s="83"/>
      <c r="G168" s="55"/>
    </row>
    <row r="169" spans="1:7" x14ac:dyDescent="0.2">
      <c r="A169" s="28"/>
      <c r="B169" s="92"/>
      <c r="C169" s="92"/>
      <c r="D169" s="92"/>
      <c r="E169" s="92"/>
      <c r="F169" s="83"/>
      <c r="G169" s="55"/>
    </row>
    <row r="170" spans="1:7" x14ac:dyDescent="0.2">
      <c r="A170" s="28"/>
      <c r="B170" s="92"/>
      <c r="C170" s="92"/>
      <c r="D170" s="92"/>
      <c r="E170" s="92"/>
      <c r="F170" s="83"/>
      <c r="G170" s="55"/>
    </row>
  </sheetData>
  <sheetProtection algorithmName="SHA-512" hashValue="dGn2iwGlJn0X52eLZxYf+C8lOMHttQOi1Jy5xpi8LyX97nn+lNnIumJnSDRAmazNU+AMMLlwq1i4B5GBOIINVA==" saltValue="9F1MTEJBTueS7H95LEc6nA==" spinCount="100000" sheet="1" selectLockedCells="1"/>
  <mergeCells count="25">
    <mergeCell ref="F145:G145"/>
    <mergeCell ref="A1:B1"/>
    <mergeCell ref="C1:D1"/>
    <mergeCell ref="A2:B2"/>
    <mergeCell ref="A3:B3"/>
    <mergeCell ref="F144:G144"/>
    <mergeCell ref="B163:E163"/>
    <mergeCell ref="E149:F149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70:E170"/>
    <mergeCell ref="B164:E164"/>
    <mergeCell ref="B165:E165"/>
    <mergeCell ref="B166:E166"/>
    <mergeCell ref="B167:E167"/>
    <mergeCell ref="B168:E168"/>
    <mergeCell ref="B169:E169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7 F79:F142" xr:uid="{D00B3937-0B94-4A08-AB12-957C0EF663F7}">
      <formula1>IF(F6&gt;=0.01,ROUND(F6,2),0.01)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 332-2023
&amp;C                     &amp;R Bid Submission
Page &amp;P           </oddHeader>
    <oddFooter xml:space="preserve">&amp;R____________________________
Name of Bidder                    </oddFooter>
  </headerFooter>
  <rowBreaks count="1" manualBreakCount="1">
    <brk id="130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38DE-6921-4BF7-B03D-01894A9A3691}">
  <dimension ref="A1:R126"/>
  <sheetViews>
    <sheetView topLeftCell="A67" zoomScale="90" zoomScaleNormal="90" workbookViewId="0">
      <selection activeCell="A79" sqref="A79"/>
    </sheetView>
  </sheetViews>
  <sheetFormatPr defaultRowHeight="12.9" x14ac:dyDescent="0.2"/>
  <cols>
    <col min="1" max="1" width="13.625" customWidth="1"/>
    <col min="2" max="3" width="22.5" bestFit="1" customWidth="1"/>
    <col min="4" max="4" width="22" bestFit="1" customWidth="1"/>
    <col min="5" max="5" width="20.625" customWidth="1"/>
    <col min="6" max="6" width="21" bestFit="1" customWidth="1"/>
    <col min="7" max="7" width="21.5" bestFit="1" customWidth="1"/>
    <col min="8" max="8" width="20.625" bestFit="1" customWidth="1"/>
  </cols>
  <sheetData>
    <row r="1" spans="1:15" x14ac:dyDescent="0.2">
      <c r="A1" s="35" t="s">
        <v>125</v>
      </c>
    </row>
    <row r="2" spans="1:15" x14ac:dyDescent="0.2">
      <c r="B2" s="35" t="s">
        <v>126</v>
      </c>
      <c r="E2" s="35" t="s">
        <v>127</v>
      </c>
    </row>
    <row r="3" spans="1:15" x14ac:dyDescent="0.2">
      <c r="A3" s="35" t="s">
        <v>128</v>
      </c>
      <c r="B3" s="36" t="s">
        <v>129</v>
      </c>
      <c r="C3" s="36" t="s">
        <v>130</v>
      </c>
      <c r="D3" s="36" t="s">
        <v>131</v>
      </c>
      <c r="E3" s="36" t="s">
        <v>132</v>
      </c>
      <c r="F3" s="36" t="s">
        <v>133</v>
      </c>
      <c r="G3" s="36" t="s">
        <v>134</v>
      </c>
      <c r="H3" s="36" t="s">
        <v>135</v>
      </c>
      <c r="L3">
        <v>150</v>
      </c>
      <c r="M3">
        <v>200</v>
      </c>
    </row>
    <row r="4" spans="1:15" ht="13.6" x14ac:dyDescent="0.25">
      <c r="B4" s="37">
        <v>296</v>
      </c>
      <c r="C4" s="37">
        <v>100</v>
      </c>
      <c r="D4" s="37">
        <v>222.5</v>
      </c>
      <c r="E4" s="37">
        <v>264.5</v>
      </c>
      <c r="F4" s="37"/>
      <c r="G4" s="37">
        <v>80.8</v>
      </c>
      <c r="H4" s="37">
        <v>93.3</v>
      </c>
      <c r="L4" s="37">
        <v>61.2</v>
      </c>
      <c r="M4">
        <v>110</v>
      </c>
    </row>
    <row r="5" spans="1:15" ht="13.6" x14ac:dyDescent="0.25">
      <c r="B5" s="37"/>
      <c r="C5" s="37"/>
      <c r="E5" s="37"/>
      <c r="H5" s="37"/>
      <c r="L5" s="37">
        <v>66.400000000000006</v>
      </c>
      <c r="M5">
        <v>84.7</v>
      </c>
    </row>
    <row r="6" spans="1:15" ht="13.6" x14ac:dyDescent="0.25">
      <c r="B6" s="37"/>
      <c r="D6" s="37"/>
      <c r="E6" s="37"/>
      <c r="L6" s="37">
        <v>94.5</v>
      </c>
      <c r="M6">
        <v>85.2</v>
      </c>
    </row>
    <row r="7" spans="1:15" ht="13.6" x14ac:dyDescent="0.25">
      <c r="E7" s="37"/>
      <c r="I7">
        <f>SUM(B4:H7)</f>
        <v>1057.0999999999999</v>
      </c>
      <c r="J7">
        <f>I7+D9</f>
        <v>1057.0999999999999</v>
      </c>
      <c r="M7">
        <v>91.9</v>
      </c>
      <c r="O7">
        <v>44.5</v>
      </c>
    </row>
    <row r="8" spans="1:15" x14ac:dyDescent="0.2">
      <c r="A8" s="35" t="s">
        <v>119</v>
      </c>
      <c r="B8">
        <f>SUM(B4:B7)</f>
        <v>296</v>
      </c>
      <c r="C8">
        <f t="shared" ref="C8:H8" si="0">SUM(C4:C7)</f>
        <v>100</v>
      </c>
      <c r="D8">
        <f>SUM(D4:D7)</f>
        <v>222.5</v>
      </c>
      <c r="E8">
        <f t="shared" si="0"/>
        <v>264.5</v>
      </c>
      <c r="F8">
        <f t="shared" si="0"/>
        <v>0</v>
      </c>
      <c r="G8">
        <f t="shared" si="0"/>
        <v>80.8</v>
      </c>
      <c r="H8">
        <f t="shared" si="0"/>
        <v>93.3</v>
      </c>
      <c r="I8">
        <f>SUM(B8:H8)</f>
        <v>1057.0999999999999</v>
      </c>
      <c r="M8">
        <v>84.9</v>
      </c>
      <c r="O8">
        <v>36.4</v>
      </c>
    </row>
    <row r="9" spans="1:15" x14ac:dyDescent="0.2">
      <c r="L9">
        <v>65.7</v>
      </c>
      <c r="M9">
        <v>72.900000000000006</v>
      </c>
    </row>
    <row r="10" spans="1:15" x14ac:dyDescent="0.2">
      <c r="L10">
        <v>42</v>
      </c>
      <c r="M10">
        <v>74.3</v>
      </c>
    </row>
    <row r="11" spans="1:15" x14ac:dyDescent="0.2">
      <c r="A11" s="35" t="s">
        <v>17</v>
      </c>
      <c r="L11">
        <v>108</v>
      </c>
      <c r="M11">
        <f>SUM(M4:M10)</f>
        <v>603.89999999999986</v>
      </c>
    </row>
    <row r="12" spans="1:15" x14ac:dyDescent="0.2">
      <c r="L12">
        <v>110</v>
      </c>
    </row>
    <row r="13" spans="1:15" x14ac:dyDescent="0.2">
      <c r="A13">
        <v>1</v>
      </c>
      <c r="B13">
        <v>1200</v>
      </c>
      <c r="C13">
        <f>230.9-226.5</f>
        <v>4.4000000000000057</v>
      </c>
      <c r="E13" s="35" t="s">
        <v>136</v>
      </c>
      <c r="L13">
        <f>SUM(L4:L12)</f>
        <v>547.79999999999995</v>
      </c>
    </row>
    <row r="14" spans="1:15" x14ac:dyDescent="0.2">
      <c r="A14">
        <v>2</v>
      </c>
      <c r="B14">
        <v>1200</v>
      </c>
      <c r="C14">
        <f>230.97-226.28</f>
        <v>4.6899999999999977</v>
      </c>
      <c r="E14" s="35" t="s">
        <v>137</v>
      </c>
      <c r="M14">
        <f>SUM(L13,M11)</f>
        <v>1151.6999999999998</v>
      </c>
    </row>
    <row r="15" spans="1:15" x14ac:dyDescent="0.2">
      <c r="A15">
        <v>7</v>
      </c>
      <c r="B15">
        <v>1200</v>
      </c>
      <c r="C15">
        <f>230.97-225.98</f>
        <v>4.9900000000000091</v>
      </c>
      <c r="E15" s="35" t="s">
        <v>138</v>
      </c>
    </row>
    <row r="16" spans="1:15" x14ac:dyDescent="0.2">
      <c r="A16">
        <v>9</v>
      </c>
      <c r="B16">
        <v>1200</v>
      </c>
      <c r="C16">
        <f>230.98-226.28</f>
        <v>4.6999999999999886</v>
      </c>
    </row>
    <row r="17" spans="1:4" x14ac:dyDescent="0.2">
      <c r="A17">
        <v>10</v>
      </c>
      <c r="B17">
        <v>1200</v>
      </c>
      <c r="C17">
        <f>230.61-228.05</f>
        <v>2.5600000000000023</v>
      </c>
    </row>
    <row r="18" spans="1:4" x14ac:dyDescent="0.2">
      <c r="A18">
        <v>11</v>
      </c>
      <c r="B18">
        <v>1200</v>
      </c>
      <c r="C18">
        <f>231.09-227.69</f>
        <v>3.4000000000000057</v>
      </c>
      <c r="D18" s="35" t="s">
        <v>139</v>
      </c>
    </row>
    <row r="19" spans="1:4" x14ac:dyDescent="0.2">
      <c r="A19">
        <v>12</v>
      </c>
      <c r="B19">
        <v>1200</v>
      </c>
      <c r="C19">
        <f>230.48-227.74</f>
        <v>2.7399999999999807</v>
      </c>
    </row>
    <row r="20" spans="1:4" x14ac:dyDescent="0.2">
      <c r="A20">
        <v>13</v>
      </c>
      <c r="B20">
        <v>1200</v>
      </c>
      <c r="C20">
        <f>230.79-228.43</f>
        <v>2.3599999999999852</v>
      </c>
    </row>
    <row r="21" spans="1:4" x14ac:dyDescent="0.2">
      <c r="A21">
        <v>14</v>
      </c>
      <c r="B21">
        <v>1200</v>
      </c>
      <c r="C21">
        <f>230.46-228.41</f>
        <v>2.0500000000000114</v>
      </c>
    </row>
    <row r="22" spans="1:4" x14ac:dyDescent="0.2">
      <c r="A22">
        <v>16</v>
      </c>
      <c r="B22">
        <v>1200</v>
      </c>
      <c r="C22">
        <f>230.58-226.89</f>
        <v>3.6900000000000261</v>
      </c>
      <c r="D22">
        <f>SUM(C13:C22)</f>
        <v>35.580000000000013</v>
      </c>
    </row>
    <row r="23" spans="1:4" x14ac:dyDescent="0.2">
      <c r="A23">
        <v>8</v>
      </c>
      <c r="B23">
        <v>1500</v>
      </c>
      <c r="C23">
        <f>230.98-226.13</f>
        <v>4.8499999999999943</v>
      </c>
      <c r="D23">
        <f>C23</f>
        <v>4.8499999999999943</v>
      </c>
    </row>
    <row r="24" spans="1:4" x14ac:dyDescent="0.2">
      <c r="A24">
        <v>3</v>
      </c>
      <c r="B24">
        <v>1800</v>
      </c>
      <c r="C24">
        <f>230.85-225.91</f>
        <v>4.9399999999999977</v>
      </c>
    </row>
    <row r="25" spans="1:4" x14ac:dyDescent="0.2">
      <c r="A25">
        <v>4</v>
      </c>
      <c r="B25">
        <v>1800</v>
      </c>
      <c r="C25">
        <f>230.9-225.63</f>
        <v>5.2700000000000102</v>
      </c>
    </row>
    <row r="26" spans="1:4" x14ac:dyDescent="0.2">
      <c r="A26">
        <v>5</v>
      </c>
      <c r="B26">
        <v>1800</v>
      </c>
      <c r="C26">
        <f>230.89-225.5</f>
        <v>5.3899999999999864</v>
      </c>
    </row>
    <row r="27" spans="1:4" x14ac:dyDescent="0.2">
      <c r="A27">
        <v>15</v>
      </c>
      <c r="B27">
        <v>1800</v>
      </c>
      <c r="C27" s="35">
        <f>230.87-227.77</f>
        <v>3.0999999999999943</v>
      </c>
      <c r="D27">
        <f>SUM(C24:C27)</f>
        <v>18.699999999999989</v>
      </c>
    </row>
    <row r="28" spans="1:4" x14ac:dyDescent="0.2">
      <c r="A28">
        <v>6</v>
      </c>
    </row>
    <row r="30" spans="1:4" x14ac:dyDescent="0.2">
      <c r="A30" s="35" t="s">
        <v>140</v>
      </c>
    </row>
    <row r="31" spans="1:4" x14ac:dyDescent="0.2">
      <c r="A31" s="35">
        <v>23.1</v>
      </c>
      <c r="B31">
        <f>COUNT(A31:A59)</f>
        <v>29</v>
      </c>
    </row>
    <row r="32" spans="1:4" x14ac:dyDescent="0.2">
      <c r="A32" s="35">
        <v>38</v>
      </c>
    </row>
    <row r="33" spans="1:1" x14ac:dyDescent="0.2">
      <c r="A33" s="35">
        <v>7.7</v>
      </c>
    </row>
    <row r="34" spans="1:1" x14ac:dyDescent="0.2">
      <c r="A34" s="35">
        <v>1.5</v>
      </c>
    </row>
    <row r="35" spans="1:1" x14ac:dyDescent="0.2">
      <c r="A35" s="35">
        <v>28.5</v>
      </c>
    </row>
    <row r="36" spans="1:1" x14ac:dyDescent="0.2">
      <c r="A36" s="35">
        <v>1.5</v>
      </c>
    </row>
    <row r="37" spans="1:1" x14ac:dyDescent="0.2">
      <c r="A37" s="35">
        <v>1.5</v>
      </c>
    </row>
    <row r="38" spans="1:1" x14ac:dyDescent="0.2">
      <c r="A38" s="35">
        <v>1.5</v>
      </c>
    </row>
    <row r="39" spans="1:1" x14ac:dyDescent="0.2">
      <c r="A39" s="35">
        <v>28.5</v>
      </c>
    </row>
    <row r="40" spans="1:1" x14ac:dyDescent="0.2">
      <c r="A40" s="35">
        <v>28.5</v>
      </c>
    </row>
    <row r="41" spans="1:1" x14ac:dyDescent="0.2">
      <c r="A41" s="35">
        <v>1.5</v>
      </c>
    </row>
    <row r="42" spans="1:1" x14ac:dyDescent="0.2">
      <c r="A42" s="35">
        <v>1.5</v>
      </c>
    </row>
    <row r="43" spans="1:1" x14ac:dyDescent="0.2">
      <c r="A43" s="35">
        <v>28.4</v>
      </c>
    </row>
    <row r="44" spans="1:1" x14ac:dyDescent="0.2">
      <c r="A44" s="35">
        <v>1.5</v>
      </c>
    </row>
    <row r="45" spans="1:1" x14ac:dyDescent="0.2">
      <c r="A45" s="35">
        <v>28.4</v>
      </c>
    </row>
    <row r="46" spans="1:1" x14ac:dyDescent="0.2">
      <c r="A46" s="35">
        <v>2</v>
      </c>
    </row>
    <row r="47" spans="1:1" x14ac:dyDescent="0.2">
      <c r="A47" s="35">
        <v>2.4</v>
      </c>
    </row>
    <row r="48" spans="1:1" x14ac:dyDescent="0.2">
      <c r="A48" s="35">
        <v>7</v>
      </c>
    </row>
    <row r="49" spans="1:2" x14ac:dyDescent="0.2">
      <c r="A49" s="35">
        <v>5.5</v>
      </c>
    </row>
    <row r="50" spans="1:2" x14ac:dyDescent="0.2">
      <c r="A50" s="35">
        <v>3</v>
      </c>
    </row>
    <row r="51" spans="1:2" x14ac:dyDescent="0.2">
      <c r="A51" s="35">
        <v>12.7</v>
      </c>
    </row>
    <row r="52" spans="1:2" x14ac:dyDescent="0.2">
      <c r="A52" s="35">
        <v>10.199999999999999</v>
      </c>
    </row>
    <row r="53" spans="1:2" x14ac:dyDescent="0.2">
      <c r="A53" s="35">
        <v>3.2</v>
      </c>
    </row>
    <row r="54" spans="1:2" x14ac:dyDescent="0.2">
      <c r="A54" s="35">
        <v>9.1</v>
      </c>
    </row>
    <row r="55" spans="1:2" x14ac:dyDescent="0.2">
      <c r="A55" s="35">
        <v>2.8</v>
      </c>
    </row>
    <row r="56" spans="1:2" x14ac:dyDescent="0.2">
      <c r="A56" s="35">
        <v>6.6</v>
      </c>
    </row>
    <row r="57" spans="1:2" x14ac:dyDescent="0.2">
      <c r="A57" s="35">
        <v>1.4</v>
      </c>
    </row>
    <row r="58" spans="1:2" x14ac:dyDescent="0.2">
      <c r="A58" s="35">
        <v>6.8</v>
      </c>
    </row>
    <row r="59" spans="1:2" x14ac:dyDescent="0.2">
      <c r="A59" s="35">
        <v>2</v>
      </c>
    </row>
    <row r="60" spans="1:2" x14ac:dyDescent="0.2">
      <c r="A60" s="35">
        <v>36.4</v>
      </c>
    </row>
    <row r="61" spans="1:2" x14ac:dyDescent="0.2">
      <c r="A61" s="35">
        <v>44.5</v>
      </c>
    </row>
    <row r="62" spans="1:2" x14ac:dyDescent="0.2">
      <c r="A62">
        <v>268</v>
      </c>
      <c r="B62" t="s">
        <v>141</v>
      </c>
    </row>
    <row r="65" spans="1:18" ht="38.75" x14ac:dyDescent="0.2">
      <c r="A65" t="s">
        <v>142</v>
      </c>
      <c r="D65" s="35" t="s">
        <v>143</v>
      </c>
      <c r="E65" s="35" t="s">
        <v>144</v>
      </c>
      <c r="F65" s="35" t="s">
        <v>145</v>
      </c>
      <c r="J65" s="38" t="s">
        <v>21</v>
      </c>
      <c r="K65">
        <v>94.5</v>
      </c>
      <c r="L65">
        <v>40.5</v>
      </c>
      <c r="M65">
        <v>27</v>
      </c>
      <c r="O65">
        <v>65</v>
      </c>
      <c r="P65">
        <v>69</v>
      </c>
      <c r="R65">
        <f>SUM(K65:Q65)</f>
        <v>296</v>
      </c>
    </row>
    <row r="66" spans="1:18" ht="38.75" x14ac:dyDescent="0.2">
      <c r="A66" t="s">
        <v>146</v>
      </c>
      <c r="D66" s="39">
        <f>A67</f>
        <v>1057.0999999999999</v>
      </c>
      <c r="E66">
        <f>I7</f>
        <v>1057.0999999999999</v>
      </c>
      <c r="F66">
        <f>A62</f>
        <v>268</v>
      </c>
      <c r="J66" s="38" t="s">
        <v>83</v>
      </c>
      <c r="N66">
        <v>100</v>
      </c>
      <c r="R66">
        <f t="shared" ref="R66:R70" si="1">SUM(K66:Q66)</f>
        <v>100</v>
      </c>
    </row>
    <row r="67" spans="1:18" ht="38.75" x14ac:dyDescent="0.2">
      <c r="A67" s="39">
        <f>I7</f>
        <v>1057.0999999999999</v>
      </c>
      <c r="B67" t="s">
        <v>147</v>
      </c>
      <c r="D67">
        <f>D66/A67</f>
        <v>1</v>
      </c>
      <c r="E67">
        <f>E66/A67</f>
        <v>1</v>
      </c>
      <c r="J67" s="38" t="s">
        <v>84</v>
      </c>
      <c r="K67">
        <v>82.5</v>
      </c>
      <c r="P67">
        <v>75</v>
      </c>
      <c r="Q67">
        <v>65</v>
      </c>
      <c r="R67">
        <f t="shared" si="1"/>
        <v>222.5</v>
      </c>
    </row>
    <row r="68" spans="1:18" ht="38.75" x14ac:dyDescent="0.2">
      <c r="A68">
        <f>A67/15</f>
        <v>70.473333333333329</v>
      </c>
      <c r="B68" t="s">
        <v>148</v>
      </c>
      <c r="D68">
        <f>D67*A69</f>
        <v>704.73333333333335</v>
      </c>
      <c r="E68">
        <f>E67*A69</f>
        <v>704.73333333333335</v>
      </c>
      <c r="F68">
        <f>D67*A70</f>
        <v>178.66666666666669</v>
      </c>
      <c r="G68">
        <f>E67*F66</f>
        <v>268</v>
      </c>
      <c r="J68" s="38" t="s">
        <v>85</v>
      </c>
      <c r="K68">
        <v>80.7</v>
      </c>
      <c r="M68">
        <v>16.399999999999999</v>
      </c>
      <c r="N68">
        <v>86</v>
      </c>
      <c r="O68">
        <v>81.5</v>
      </c>
      <c r="R68">
        <f t="shared" si="1"/>
        <v>264.60000000000002</v>
      </c>
    </row>
    <row r="69" spans="1:18" ht="39.4" x14ac:dyDescent="0.25">
      <c r="A69">
        <f>A68*10</f>
        <v>704.73333333333335</v>
      </c>
      <c r="B69" t="s">
        <v>149</v>
      </c>
      <c r="C69" s="35" t="s">
        <v>150</v>
      </c>
      <c r="F69" s="37">
        <f>D68+F68</f>
        <v>883.40000000000009</v>
      </c>
      <c r="G69">
        <f>E68+G68</f>
        <v>972.73333333333335</v>
      </c>
      <c r="H69">
        <f>F69</f>
        <v>883.40000000000009</v>
      </c>
      <c r="J69" s="38" t="s">
        <v>117</v>
      </c>
      <c r="K69">
        <v>80.8</v>
      </c>
      <c r="R69">
        <f t="shared" si="1"/>
        <v>80.8</v>
      </c>
    </row>
    <row r="70" spans="1:18" ht="38.75" x14ac:dyDescent="0.2">
      <c r="A70">
        <f>F66/15*10</f>
        <v>178.66666666666669</v>
      </c>
      <c r="C70" s="35" t="s">
        <v>151</v>
      </c>
      <c r="E70" s="35" t="s">
        <v>152</v>
      </c>
      <c r="F70">
        <f>0.6*F69</f>
        <v>530.04000000000008</v>
      </c>
      <c r="H70">
        <f>H69/(10)</f>
        <v>88.34</v>
      </c>
      <c r="J70" s="38" t="s">
        <v>118</v>
      </c>
      <c r="L70">
        <v>75.8</v>
      </c>
      <c r="M70">
        <v>17.5</v>
      </c>
      <c r="R70">
        <f t="shared" si="1"/>
        <v>93.3</v>
      </c>
    </row>
    <row r="71" spans="1:18" x14ac:dyDescent="0.2">
      <c r="F71">
        <f>F70*0.2</f>
        <v>106.00800000000002</v>
      </c>
      <c r="H71">
        <f>H70*3.2</f>
        <v>282.68800000000005</v>
      </c>
    </row>
    <row r="72" spans="1:18" x14ac:dyDescent="0.2">
      <c r="F72">
        <f>0.8*F70</f>
        <v>424.0320000000001</v>
      </c>
      <c r="J72">
        <v>1200</v>
      </c>
      <c r="K72">
        <v>1500</v>
      </c>
      <c r="L72">
        <v>1800</v>
      </c>
      <c r="M72">
        <v>2100</v>
      </c>
    </row>
    <row r="73" spans="1:18" x14ac:dyDescent="0.2">
      <c r="A73" t="s">
        <v>153</v>
      </c>
      <c r="K73">
        <v>1</v>
      </c>
      <c r="M73">
        <v>3</v>
      </c>
    </row>
    <row r="74" spans="1:18" x14ac:dyDescent="0.2">
      <c r="K74">
        <v>2</v>
      </c>
      <c r="M74">
        <v>4</v>
      </c>
    </row>
    <row r="75" spans="1:18" x14ac:dyDescent="0.2">
      <c r="A75" t="s">
        <v>154</v>
      </c>
      <c r="B75">
        <f>J7/15</f>
        <v>70.473333333333329</v>
      </c>
      <c r="D75" s="35" t="s">
        <v>155</v>
      </c>
      <c r="E75" s="35" t="s">
        <v>156</v>
      </c>
    </row>
    <row r="76" spans="1:18" x14ac:dyDescent="0.2">
      <c r="E76">
        <f>H70*10</f>
        <v>883.40000000000009</v>
      </c>
    </row>
    <row r="77" spans="1:18" x14ac:dyDescent="0.2">
      <c r="A77" s="35" t="s">
        <v>157</v>
      </c>
      <c r="B77" s="35" t="s">
        <v>158</v>
      </c>
      <c r="C77">
        <f>0.075*3.2*3.2</f>
        <v>0.76800000000000002</v>
      </c>
    </row>
    <row r="78" spans="1:18" x14ac:dyDescent="0.2">
      <c r="A78">
        <f>C77*2.45</f>
        <v>1.8816000000000002</v>
      </c>
      <c r="B78" s="35" t="s">
        <v>159</v>
      </c>
      <c r="C78">
        <f>C77*2.45</f>
        <v>1.8816000000000002</v>
      </c>
      <c r="E78" s="39"/>
    </row>
    <row r="79" spans="1:18" x14ac:dyDescent="0.2">
      <c r="A79">
        <f>A78*H70</f>
        <v>166.22054400000002</v>
      </c>
    </row>
    <row r="82" spans="1:7" ht="27.2" x14ac:dyDescent="0.25">
      <c r="A82" s="40" t="s">
        <v>55</v>
      </c>
      <c r="B82" s="41" t="s">
        <v>79</v>
      </c>
      <c r="C82" s="42"/>
      <c r="D82" s="42"/>
      <c r="E82" s="43"/>
      <c r="F82" s="1"/>
      <c r="G82" s="44"/>
    </row>
    <row r="83" spans="1:7" x14ac:dyDescent="0.2">
      <c r="A83" s="45"/>
      <c r="B83" s="34"/>
      <c r="C83" s="42"/>
      <c r="D83" s="42"/>
      <c r="E83" s="43"/>
      <c r="F83" s="1"/>
      <c r="G83" s="44"/>
    </row>
    <row r="84" spans="1:7" x14ac:dyDescent="0.2">
      <c r="A84" s="45" t="s">
        <v>49</v>
      </c>
      <c r="B84" s="34" t="s">
        <v>57</v>
      </c>
      <c r="C84" s="42" t="s">
        <v>60</v>
      </c>
      <c r="D84" s="42"/>
      <c r="E84" s="43"/>
      <c r="F84" s="1"/>
      <c r="G84" s="44"/>
    </row>
    <row r="85" spans="1:7" x14ac:dyDescent="0.2">
      <c r="A85" s="45"/>
      <c r="B85" s="34"/>
      <c r="C85" s="42"/>
      <c r="D85" s="42"/>
      <c r="E85" s="43"/>
      <c r="F85" s="1"/>
      <c r="G85" s="44"/>
    </row>
    <row r="86" spans="1:7" ht="25.85" x14ac:dyDescent="0.2">
      <c r="A86" s="45" t="s">
        <v>16</v>
      </c>
      <c r="B86" s="34" t="s">
        <v>58</v>
      </c>
      <c r="C86" s="42"/>
      <c r="D86" s="42" t="s">
        <v>11</v>
      </c>
      <c r="E86" s="43">
        <v>475</v>
      </c>
      <c r="F86" s="1">
        <v>205</v>
      </c>
      <c r="G86" s="44">
        <f>ROUND(E86*F86,2)</f>
        <v>97375</v>
      </c>
    </row>
    <row r="87" spans="1:7" ht="25.85" x14ac:dyDescent="0.2">
      <c r="A87" s="45" t="s">
        <v>23</v>
      </c>
      <c r="B87" s="34" t="s">
        <v>160</v>
      </c>
      <c r="C87" s="42"/>
      <c r="D87" s="42" t="s">
        <v>11</v>
      </c>
      <c r="E87" s="43">
        <v>690</v>
      </c>
      <c r="F87" s="1">
        <v>225</v>
      </c>
      <c r="G87" s="44">
        <f>ROUND(E87*F87,2)</f>
        <v>155250</v>
      </c>
    </row>
    <row r="88" spans="1:7" x14ac:dyDescent="0.2">
      <c r="A88" s="45"/>
      <c r="B88" s="34"/>
      <c r="C88" s="42"/>
      <c r="D88" s="42"/>
      <c r="E88" s="43"/>
      <c r="F88" s="1"/>
      <c r="G88" s="44"/>
    </row>
    <row r="89" spans="1:7" ht="25.85" x14ac:dyDescent="0.2">
      <c r="A89" s="45" t="s">
        <v>106</v>
      </c>
      <c r="B89" s="34" t="s">
        <v>59</v>
      </c>
      <c r="C89" s="42" t="s">
        <v>62</v>
      </c>
      <c r="D89" s="42"/>
      <c r="E89" s="43"/>
      <c r="F89" s="1"/>
      <c r="G89" s="44"/>
    </row>
    <row r="90" spans="1:7" x14ac:dyDescent="0.2">
      <c r="A90" s="45"/>
      <c r="B90" s="34"/>
      <c r="C90" s="42"/>
      <c r="D90" s="42"/>
      <c r="E90" s="43"/>
      <c r="F90" s="1"/>
      <c r="G90" s="44"/>
    </row>
    <row r="91" spans="1:7" ht="25.85" x14ac:dyDescent="0.2">
      <c r="A91" s="45" t="s">
        <v>16</v>
      </c>
      <c r="B91" s="34" t="s">
        <v>61</v>
      </c>
      <c r="C91" s="42"/>
      <c r="D91" s="42" t="s">
        <v>11</v>
      </c>
      <c r="E91" s="43">
        <v>85</v>
      </c>
      <c r="F91" s="1">
        <v>100</v>
      </c>
      <c r="G91" s="44">
        <f>ROUND(E91*F91,2)</f>
        <v>8500</v>
      </c>
    </row>
    <row r="92" spans="1:7" x14ac:dyDescent="0.2">
      <c r="A92" s="45"/>
      <c r="B92" s="34"/>
      <c r="C92" s="42"/>
      <c r="D92" s="42"/>
      <c r="E92" s="43"/>
      <c r="F92" s="1"/>
      <c r="G92" s="44"/>
    </row>
    <row r="93" spans="1:7" x14ac:dyDescent="0.2">
      <c r="A93" s="45" t="s">
        <v>107</v>
      </c>
      <c r="B93" s="34" t="s">
        <v>69</v>
      </c>
      <c r="C93" s="42" t="s">
        <v>70</v>
      </c>
      <c r="D93" s="42"/>
      <c r="E93" s="43"/>
      <c r="F93" s="1"/>
      <c r="G93" s="44"/>
    </row>
    <row r="94" spans="1:7" x14ac:dyDescent="0.2">
      <c r="A94" s="45"/>
      <c r="B94" s="34"/>
      <c r="C94" s="42"/>
      <c r="D94" s="42"/>
      <c r="E94" s="43"/>
      <c r="F94" s="1"/>
      <c r="G94" s="44"/>
    </row>
    <row r="95" spans="1:7" x14ac:dyDescent="0.2">
      <c r="A95" s="45" t="s">
        <v>16</v>
      </c>
      <c r="B95" s="34" t="s">
        <v>71</v>
      </c>
      <c r="C95" s="42"/>
      <c r="D95" s="42" t="s">
        <v>15</v>
      </c>
      <c r="E95" s="43">
        <v>370</v>
      </c>
      <c r="F95" s="1">
        <v>140</v>
      </c>
      <c r="G95" s="44">
        <f>ROUND(E95*F95,2)</f>
        <v>51800</v>
      </c>
    </row>
    <row r="96" spans="1:7" x14ac:dyDescent="0.2">
      <c r="A96" s="45" t="s">
        <v>23</v>
      </c>
      <c r="B96" s="34" t="s">
        <v>72</v>
      </c>
      <c r="C96" s="42"/>
      <c r="D96" s="42" t="s">
        <v>15</v>
      </c>
      <c r="E96" s="43">
        <v>30</v>
      </c>
      <c r="F96" s="1">
        <v>150</v>
      </c>
      <c r="G96" s="44">
        <f>ROUND(E96*F96,2)</f>
        <v>4500</v>
      </c>
    </row>
    <row r="97" spans="1:7" x14ac:dyDescent="0.2">
      <c r="A97" s="45"/>
      <c r="B97" s="34"/>
      <c r="C97" s="42"/>
      <c r="D97" s="42"/>
      <c r="E97" s="43"/>
      <c r="F97" s="1"/>
      <c r="G97" s="44"/>
    </row>
    <row r="98" spans="1:7" ht="25.85" x14ac:dyDescent="0.2">
      <c r="A98" s="45" t="s">
        <v>108</v>
      </c>
      <c r="B98" s="34" t="s">
        <v>73</v>
      </c>
      <c r="C98" s="42" t="s">
        <v>64</v>
      </c>
      <c r="D98" s="42"/>
      <c r="E98" s="43"/>
      <c r="F98" s="1"/>
      <c r="G98" s="44"/>
    </row>
    <row r="99" spans="1:7" x14ac:dyDescent="0.2">
      <c r="A99" s="45"/>
      <c r="B99" s="34"/>
      <c r="C99" s="42"/>
      <c r="D99" s="42"/>
      <c r="E99" s="43"/>
      <c r="F99" s="1"/>
      <c r="G99" s="44"/>
    </row>
    <row r="100" spans="1:7" x14ac:dyDescent="0.2">
      <c r="A100" s="45" t="s">
        <v>16</v>
      </c>
      <c r="B100" s="34" t="s">
        <v>74</v>
      </c>
      <c r="C100" s="42"/>
      <c r="D100" s="42" t="s">
        <v>75</v>
      </c>
      <c r="E100" s="43">
        <v>350</v>
      </c>
      <c r="F100" s="1">
        <v>285</v>
      </c>
      <c r="G100" s="44">
        <f>ROUND(E100*F100,2)</f>
        <v>99750</v>
      </c>
    </row>
    <row r="101" spans="1:7" x14ac:dyDescent="0.2">
      <c r="A101" s="45"/>
      <c r="B101" s="34"/>
      <c r="C101" s="42"/>
      <c r="D101" s="42"/>
      <c r="E101" s="43"/>
      <c r="F101" s="1"/>
      <c r="G101" s="44"/>
    </row>
    <row r="102" spans="1:7" ht="25.85" x14ac:dyDescent="0.2">
      <c r="A102" s="45" t="s">
        <v>109</v>
      </c>
      <c r="B102" s="34" t="s">
        <v>63</v>
      </c>
      <c r="C102" s="42" t="s">
        <v>64</v>
      </c>
      <c r="D102" s="42" t="s">
        <v>11</v>
      </c>
      <c r="E102" s="43">
        <v>50</v>
      </c>
      <c r="F102" s="1">
        <v>100</v>
      </c>
      <c r="G102" s="44">
        <f>ROUND(E102*F102,2)</f>
        <v>5000</v>
      </c>
    </row>
    <row r="103" spans="1:7" x14ac:dyDescent="0.2">
      <c r="A103" s="45"/>
      <c r="B103" s="34"/>
      <c r="C103" s="42"/>
      <c r="D103" s="42"/>
      <c r="E103" s="43"/>
      <c r="F103" s="1"/>
      <c r="G103" s="44"/>
    </row>
    <row r="104" spans="1:7" ht="13.6" x14ac:dyDescent="0.25">
      <c r="A104" s="40" t="s">
        <v>56</v>
      </c>
      <c r="B104" s="41" t="s">
        <v>51</v>
      </c>
      <c r="C104" s="42"/>
      <c r="D104" s="42"/>
      <c r="E104" s="43"/>
      <c r="F104" s="1"/>
      <c r="G104" s="44"/>
    </row>
    <row r="105" spans="1:7" x14ac:dyDescent="0.2">
      <c r="A105" s="45"/>
      <c r="B105" s="34"/>
      <c r="C105" s="42"/>
      <c r="D105" s="42"/>
      <c r="E105" s="43"/>
      <c r="F105" s="1"/>
      <c r="G105" s="44"/>
    </row>
    <row r="106" spans="1:7" ht="25.85" x14ac:dyDescent="0.2">
      <c r="A106" s="45" t="s">
        <v>50</v>
      </c>
      <c r="B106" s="34" t="s">
        <v>77</v>
      </c>
      <c r="C106" s="46" t="s">
        <v>52</v>
      </c>
      <c r="D106" s="46" t="s">
        <v>6</v>
      </c>
      <c r="E106" s="43">
        <v>10</v>
      </c>
      <c r="F106" s="1">
        <v>1200</v>
      </c>
      <c r="G106" s="44">
        <f>ROUND(E106*F106,2)</f>
        <v>12000</v>
      </c>
    </row>
    <row r="107" spans="1:7" x14ac:dyDescent="0.2">
      <c r="A107" s="45"/>
      <c r="B107" s="34"/>
      <c r="C107" s="42"/>
      <c r="D107" s="42"/>
      <c r="E107" s="43"/>
      <c r="F107" s="1"/>
      <c r="G107" s="44"/>
    </row>
    <row r="108" spans="1:7" ht="25.85" x14ac:dyDescent="0.2">
      <c r="A108" s="45" t="s">
        <v>110</v>
      </c>
      <c r="B108" s="34" t="s">
        <v>80</v>
      </c>
      <c r="C108" s="42" t="s">
        <v>104</v>
      </c>
      <c r="D108" s="42"/>
      <c r="E108" s="43"/>
      <c r="F108" s="1"/>
      <c r="G108" s="44"/>
    </row>
    <row r="109" spans="1:7" x14ac:dyDescent="0.2">
      <c r="A109" s="45"/>
      <c r="B109" s="34"/>
      <c r="C109" s="42"/>
      <c r="D109" s="42"/>
      <c r="E109" s="43"/>
      <c r="F109" s="1"/>
      <c r="G109" s="44"/>
    </row>
    <row r="110" spans="1:7" x14ac:dyDescent="0.2">
      <c r="A110" s="45" t="s">
        <v>16</v>
      </c>
      <c r="B110" s="34" t="s">
        <v>81</v>
      </c>
      <c r="C110" s="42"/>
      <c r="D110" s="42" t="s">
        <v>11</v>
      </c>
      <c r="E110" s="43">
        <v>500</v>
      </c>
      <c r="F110" s="1">
        <v>50</v>
      </c>
      <c r="G110" s="44">
        <f>ROUND(E110*F110,2)</f>
        <v>25000</v>
      </c>
    </row>
    <row r="111" spans="1:7" x14ac:dyDescent="0.2">
      <c r="A111" s="45" t="s">
        <v>23</v>
      </c>
      <c r="B111" s="34" t="s">
        <v>82</v>
      </c>
      <c r="C111" s="42"/>
      <c r="D111" s="42" t="s">
        <v>11</v>
      </c>
      <c r="E111" s="43">
        <v>50</v>
      </c>
      <c r="F111" s="1">
        <v>50</v>
      </c>
      <c r="G111" s="44">
        <f>ROUND(E111*F111,2)</f>
        <v>2500</v>
      </c>
    </row>
    <row r="112" spans="1:7" x14ac:dyDescent="0.2">
      <c r="A112" s="45"/>
      <c r="B112" s="34"/>
      <c r="C112" s="42"/>
      <c r="D112" s="42"/>
      <c r="E112" s="43"/>
      <c r="F112" s="1"/>
      <c r="G112" s="44"/>
    </row>
    <row r="113" spans="1:7" ht="25.85" x14ac:dyDescent="0.2">
      <c r="A113" s="45" t="s">
        <v>99</v>
      </c>
      <c r="B113" s="34" t="s">
        <v>101</v>
      </c>
      <c r="C113" s="42" t="s">
        <v>102</v>
      </c>
      <c r="D113" s="42" t="s">
        <v>6</v>
      </c>
      <c r="E113" s="43">
        <v>5</v>
      </c>
      <c r="F113" s="1">
        <v>1000</v>
      </c>
      <c r="G113" s="44">
        <f>ROUND(E113*F113,2)</f>
        <v>5000</v>
      </c>
    </row>
    <row r="114" spans="1:7" x14ac:dyDescent="0.2">
      <c r="A114" s="45"/>
      <c r="B114" s="34"/>
      <c r="C114" s="42"/>
      <c r="D114" s="42"/>
      <c r="E114" s="43"/>
      <c r="F114" s="1"/>
      <c r="G114" s="44"/>
    </row>
    <row r="115" spans="1:7" ht="25.85" x14ac:dyDescent="0.2">
      <c r="A115" s="45" t="s">
        <v>111</v>
      </c>
      <c r="B115" s="34" t="s">
        <v>100</v>
      </c>
      <c r="C115" s="42" t="s">
        <v>103</v>
      </c>
      <c r="D115" s="42"/>
      <c r="E115" s="43"/>
      <c r="F115" s="1"/>
      <c r="G115" s="44"/>
    </row>
    <row r="116" spans="1:7" x14ac:dyDescent="0.2">
      <c r="A116" s="45"/>
      <c r="B116" s="34"/>
      <c r="C116" s="42"/>
      <c r="D116" s="42"/>
      <c r="E116" s="43"/>
      <c r="F116" s="1"/>
      <c r="G116" s="44"/>
    </row>
    <row r="117" spans="1:7" x14ac:dyDescent="0.2">
      <c r="A117" s="45" t="s">
        <v>16</v>
      </c>
      <c r="B117" s="34" t="s">
        <v>96</v>
      </c>
      <c r="C117" s="42"/>
      <c r="D117" s="42"/>
      <c r="E117" s="43"/>
      <c r="F117" s="1"/>
      <c r="G117" s="44"/>
    </row>
    <row r="118" spans="1:7" x14ac:dyDescent="0.2">
      <c r="A118" s="33" t="s">
        <v>19</v>
      </c>
      <c r="B118" s="34" t="s">
        <v>97</v>
      </c>
      <c r="C118" s="42"/>
      <c r="D118" s="42" t="s">
        <v>6</v>
      </c>
      <c r="E118" s="43">
        <v>5</v>
      </c>
      <c r="F118" s="1">
        <v>700</v>
      </c>
      <c r="G118" s="44">
        <f>ROUND(E118*F118,2)</f>
        <v>3500</v>
      </c>
    </row>
    <row r="119" spans="1:7" x14ac:dyDescent="0.2">
      <c r="A119" s="33" t="s">
        <v>86</v>
      </c>
      <c r="B119" s="34" t="s">
        <v>98</v>
      </c>
      <c r="C119" s="42"/>
      <c r="D119" s="42" t="s">
        <v>15</v>
      </c>
      <c r="E119" s="43">
        <v>25</v>
      </c>
      <c r="F119" s="1">
        <v>300</v>
      </c>
      <c r="G119" s="44">
        <f>ROUND(E119*F119,2)</f>
        <v>7500</v>
      </c>
    </row>
    <row r="120" spans="1:7" x14ac:dyDescent="0.2">
      <c r="A120" s="45"/>
      <c r="B120" s="34"/>
      <c r="C120" s="42"/>
      <c r="D120" s="42"/>
      <c r="E120" s="43"/>
      <c r="F120" s="1"/>
      <c r="G120" s="44"/>
    </row>
    <row r="121" spans="1:7" x14ac:dyDescent="0.2">
      <c r="A121" s="45" t="s">
        <v>112</v>
      </c>
      <c r="B121" s="34" t="s">
        <v>65</v>
      </c>
      <c r="C121" s="42" t="s">
        <v>66</v>
      </c>
      <c r="D121" s="42" t="s">
        <v>11</v>
      </c>
      <c r="E121" s="43">
        <v>300</v>
      </c>
      <c r="F121" s="1">
        <v>23</v>
      </c>
      <c r="G121" s="44">
        <f>ROUND(E121*F121,2)</f>
        <v>6900</v>
      </c>
    </row>
    <row r="122" spans="1:7" x14ac:dyDescent="0.2">
      <c r="A122" s="47"/>
      <c r="B122" s="34"/>
      <c r="C122" s="38"/>
      <c r="D122" s="42"/>
      <c r="E122" s="43"/>
      <c r="F122" s="48"/>
      <c r="G122" s="44"/>
    </row>
    <row r="123" spans="1:7" x14ac:dyDescent="0.2">
      <c r="A123" s="45" t="s">
        <v>113</v>
      </c>
      <c r="B123" s="34" t="s">
        <v>114</v>
      </c>
      <c r="C123" s="38"/>
      <c r="D123" s="42"/>
      <c r="E123" s="43"/>
      <c r="F123" s="48"/>
      <c r="G123" s="44"/>
    </row>
    <row r="124" spans="1:7" x14ac:dyDescent="0.2">
      <c r="A124" s="45"/>
      <c r="B124" s="34"/>
      <c r="C124" s="38"/>
      <c r="D124" s="42"/>
      <c r="E124" s="43"/>
      <c r="F124" s="48"/>
      <c r="G124" s="44"/>
    </row>
    <row r="125" spans="1:7" ht="25.85" x14ac:dyDescent="0.2">
      <c r="A125" s="45" t="s">
        <v>16</v>
      </c>
      <c r="B125" s="34" t="s">
        <v>115</v>
      </c>
      <c r="C125" s="38"/>
      <c r="D125" s="42" t="s">
        <v>53</v>
      </c>
      <c r="E125" s="43">
        <v>1</v>
      </c>
      <c r="F125" s="48">
        <v>100000</v>
      </c>
      <c r="G125" s="44">
        <f>ROUND(E125*F125,2)</f>
        <v>100000</v>
      </c>
    </row>
    <row r="126" spans="1:7" x14ac:dyDescent="0.2">
      <c r="A126" s="49"/>
      <c r="B126" s="34"/>
      <c r="C126" s="38"/>
      <c r="D126" s="42"/>
      <c r="E126" s="50"/>
      <c r="F126" s="48"/>
      <c r="G126" s="44"/>
    </row>
  </sheetData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82:F126" xr:uid="{F3D0D8B4-DC2E-4633-B5FD-FDD41FF01D98}">
      <formula1>IF(F82&gt;=0.01,ROUND(F82,2),0.01)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 prices</vt:lpstr>
      <vt:lpstr>863-2021 Qty Est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Shiells, Glenda</cp:lastModifiedBy>
  <cp:lastPrinted>2023-09-21T20:25:45Z</cp:lastPrinted>
  <dcterms:created xsi:type="dcterms:W3CDTF">1999-10-18T14:40:40Z</dcterms:created>
  <dcterms:modified xsi:type="dcterms:W3CDTF">2023-09-21T20:35:04Z</dcterms:modified>
</cp:coreProperties>
</file>