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jects\0015 City of Winnipeg\0015 046 00 Highfield to Birchdale Erosin Protection\5 Bid\5.2 Bid Docs\"/>
    </mc:Choice>
  </mc:AlternateContent>
  <xr:revisionPtr revIDLastSave="0" documentId="13_ncr:40009_{D846634C-8537-49FD-8DBC-911CACFBB020}" xr6:coauthVersionLast="47" xr6:coauthVersionMax="47" xr10:uidLastSave="{00000000-0000-0000-0000-000000000000}"/>
  <bookViews>
    <workbookView xWindow="-108" yWindow="492" windowWidth="23256" windowHeight="14016"/>
  </bookViews>
  <sheets>
    <sheet name="Page 1" sheetId="5" r:id="rId1"/>
    <sheet name="Page 2" sheetId="6" r:id="rId2"/>
    <sheet name="Page 3" sheetId="7" r:id="rId3"/>
    <sheet name="Page 4 of 4" sheetId="8" r:id="rId4"/>
  </sheets>
  <definedNames>
    <definedName name="ASDF">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 localSheetId="2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 localSheetId="3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_xlnm.Print_Area" localSheetId="0">'Page 1'!$A$1:$H$16</definedName>
    <definedName name="_xlnm.Print_Area" localSheetId="1">'Page 2'!$A$1:$P$13</definedName>
    <definedName name="_xlnm.Print_Area" localSheetId="2">'Page 3'!$A$1:$S$31</definedName>
    <definedName name="_xlnm.Print_Area" localSheetId="3">'Page 4 of 4'!$A$1:$Y$46</definedName>
    <definedName name="_xlnm.Print_Titles" localSheetId="3">'Page 4 of 4'!$A:$E,'Page 4 of 4'!$1:$3</definedName>
    <definedName name="XEVERYTHING" localSheetId="3">'Page 4 of 4'!$B$1:$IV$3</definedName>
  </definedNames>
  <calcPr calcId="191029" fullCalcOnLoad="1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13" i="7"/>
  <c r="B12" i="7"/>
  <c r="B9" i="7"/>
  <c r="B8" i="7"/>
  <c r="B7" i="7"/>
  <c r="B6" i="7"/>
  <c r="B5" i="7"/>
  <c r="B11" i="7"/>
  <c r="B10" i="7"/>
  <c r="E13" i="5"/>
  <c r="C13" i="5"/>
  <c r="C12" i="5"/>
  <c r="E12" i="5"/>
  <c r="K3" i="6"/>
  <c r="Y41" i="8"/>
  <c r="Y40" i="8"/>
  <c r="Y38" i="8"/>
  <c r="Y37" i="8"/>
  <c r="Y36" i="8"/>
  <c r="Y35" i="8"/>
  <c r="Y34" i="8"/>
  <c r="Y33" i="8"/>
  <c r="Y32" i="8"/>
  <c r="Y30" i="8"/>
  <c r="Y29" i="8"/>
  <c r="Y28" i="8"/>
  <c r="Y27" i="8"/>
  <c r="Y25" i="8"/>
  <c r="Y24" i="8"/>
  <c r="Y23" i="8"/>
  <c r="Y22" i="8"/>
  <c r="Y20" i="8"/>
  <c r="Y18" i="8"/>
  <c r="Y17" i="8"/>
  <c r="Y16" i="8"/>
  <c r="Y15" i="8"/>
  <c r="Y13" i="8"/>
  <c r="Y12" i="8"/>
  <c r="Y9" i="8"/>
  <c r="Y8" i="8"/>
  <c r="Y7" i="8"/>
  <c r="Y5" i="8"/>
  <c r="Y42" i="8" s="1"/>
  <c r="S45" i="8" l="1"/>
  <c r="G38" i="8"/>
  <c r="W41" i="8" l="1"/>
  <c r="W40" i="8"/>
  <c r="W38" i="8"/>
  <c r="W37" i="8"/>
  <c r="W36" i="8"/>
  <c r="W35" i="8"/>
  <c r="W34" i="8"/>
  <c r="W33" i="8"/>
  <c r="W32" i="8"/>
  <c r="W30" i="8"/>
  <c r="W29" i="8"/>
  <c r="W28" i="8"/>
  <c r="W27" i="8"/>
  <c r="W25" i="8"/>
  <c r="W24" i="8"/>
  <c r="W23" i="8"/>
  <c r="W22" i="8"/>
  <c r="W20" i="8"/>
  <c r="W18" i="8"/>
  <c r="W17" i="8"/>
  <c r="W16" i="8"/>
  <c r="W15" i="8"/>
  <c r="W13" i="8"/>
  <c r="W12" i="8"/>
  <c r="W9" i="8"/>
  <c r="W8" i="8"/>
  <c r="W7" i="8"/>
  <c r="W5" i="8"/>
  <c r="U41" i="8"/>
  <c r="U40" i="8"/>
  <c r="U38" i="8"/>
  <c r="U37" i="8"/>
  <c r="U36" i="8"/>
  <c r="U35" i="8"/>
  <c r="U34" i="8"/>
  <c r="U33" i="8"/>
  <c r="U32" i="8"/>
  <c r="U30" i="8"/>
  <c r="U29" i="8"/>
  <c r="U28" i="8"/>
  <c r="U27" i="8"/>
  <c r="U25" i="8"/>
  <c r="U24" i="8"/>
  <c r="U23" i="8"/>
  <c r="U22" i="8"/>
  <c r="U20" i="8"/>
  <c r="U18" i="8"/>
  <c r="U17" i="8"/>
  <c r="U16" i="8"/>
  <c r="U15" i="8"/>
  <c r="U13" i="8"/>
  <c r="U12" i="8"/>
  <c r="U9" i="8"/>
  <c r="U8" i="8"/>
  <c r="U7" i="8"/>
  <c r="U5" i="8"/>
  <c r="S41" i="8"/>
  <c r="S40" i="8"/>
  <c r="S38" i="8"/>
  <c r="S37" i="8"/>
  <c r="S36" i="8"/>
  <c r="S35" i="8"/>
  <c r="S34" i="8"/>
  <c r="S33" i="8"/>
  <c r="S32" i="8"/>
  <c r="S30" i="8"/>
  <c r="S29" i="8"/>
  <c r="S28" i="8"/>
  <c r="S27" i="8"/>
  <c r="S25" i="8"/>
  <c r="S24" i="8"/>
  <c r="S23" i="8"/>
  <c r="S22" i="8"/>
  <c r="S20" i="8"/>
  <c r="S18" i="8"/>
  <c r="S17" i="8"/>
  <c r="S16" i="8"/>
  <c r="S15" i="8"/>
  <c r="S13" i="8"/>
  <c r="S12" i="8"/>
  <c r="S9" i="8"/>
  <c r="S8" i="8"/>
  <c r="S7" i="8"/>
  <c r="S5" i="8"/>
  <c r="Q41" i="8"/>
  <c r="Q40" i="8"/>
  <c r="Q38" i="8"/>
  <c r="Q37" i="8"/>
  <c r="Q36" i="8"/>
  <c r="Q35" i="8"/>
  <c r="Q34" i="8"/>
  <c r="Q33" i="8"/>
  <c r="Q32" i="8"/>
  <c r="Q30" i="8"/>
  <c r="Q29" i="8"/>
  <c r="Q28" i="8"/>
  <c r="Q27" i="8"/>
  <c r="Q25" i="8"/>
  <c r="Q24" i="8"/>
  <c r="Q23" i="8"/>
  <c r="Q22" i="8"/>
  <c r="Q20" i="8"/>
  <c r="Q18" i="8"/>
  <c r="Q17" i="8"/>
  <c r="Q16" i="8"/>
  <c r="Q15" i="8"/>
  <c r="Q13" i="8"/>
  <c r="Q12" i="8"/>
  <c r="Q9" i="8"/>
  <c r="Q8" i="8"/>
  <c r="Q7" i="8"/>
  <c r="Q5" i="8"/>
  <c r="O41" i="8"/>
  <c r="O40" i="8"/>
  <c r="O38" i="8"/>
  <c r="O37" i="8"/>
  <c r="O36" i="8"/>
  <c r="O35" i="8"/>
  <c r="O34" i="8"/>
  <c r="O33" i="8"/>
  <c r="O32" i="8"/>
  <c r="O30" i="8"/>
  <c r="O29" i="8"/>
  <c r="O28" i="8"/>
  <c r="O27" i="8"/>
  <c r="O25" i="8"/>
  <c r="O24" i="8"/>
  <c r="O23" i="8"/>
  <c r="O22" i="8"/>
  <c r="O20" i="8"/>
  <c r="O18" i="8"/>
  <c r="O17" i="8"/>
  <c r="O16" i="8"/>
  <c r="O15" i="8"/>
  <c r="O13" i="8"/>
  <c r="O12" i="8"/>
  <c r="O9" i="8"/>
  <c r="O8" i="8"/>
  <c r="O7" i="8"/>
  <c r="O5" i="8"/>
  <c r="M41" i="8"/>
  <c r="M40" i="8"/>
  <c r="M38" i="8"/>
  <c r="M37" i="8"/>
  <c r="M36" i="8"/>
  <c r="M35" i="8"/>
  <c r="M34" i="8"/>
  <c r="M33" i="8"/>
  <c r="M32" i="8"/>
  <c r="M30" i="8"/>
  <c r="M29" i="8"/>
  <c r="M28" i="8"/>
  <c r="M27" i="8"/>
  <c r="M25" i="8"/>
  <c r="M24" i="8"/>
  <c r="M23" i="8"/>
  <c r="M22" i="8"/>
  <c r="M20" i="8"/>
  <c r="M18" i="8"/>
  <c r="M17" i="8"/>
  <c r="M16" i="8"/>
  <c r="M15" i="8"/>
  <c r="M13" i="8"/>
  <c r="M12" i="8"/>
  <c r="M9" i="8"/>
  <c r="M8" i="8"/>
  <c r="M7" i="8"/>
  <c r="M5" i="8"/>
  <c r="K41" i="8"/>
  <c r="K40" i="8"/>
  <c r="K38" i="8"/>
  <c r="K37" i="8"/>
  <c r="K36" i="8"/>
  <c r="K35" i="8"/>
  <c r="K34" i="8"/>
  <c r="K33" i="8"/>
  <c r="K32" i="8"/>
  <c r="K30" i="8"/>
  <c r="K29" i="8"/>
  <c r="K28" i="8"/>
  <c r="K27" i="8"/>
  <c r="K25" i="8"/>
  <c r="K24" i="8"/>
  <c r="K23" i="8"/>
  <c r="K22" i="8"/>
  <c r="K20" i="8"/>
  <c r="K18" i="8"/>
  <c r="K17" i="8"/>
  <c r="K16" i="8"/>
  <c r="K15" i="8"/>
  <c r="K13" i="8"/>
  <c r="K12" i="8"/>
  <c r="K9" i="8"/>
  <c r="K8" i="8"/>
  <c r="K7" i="8"/>
  <c r="K5" i="8"/>
  <c r="I38" i="8"/>
  <c r="S42" i="8" l="1"/>
  <c r="U42" i="8"/>
  <c r="M42" i="8"/>
  <c r="O42" i="8"/>
  <c r="K42" i="8"/>
  <c r="Q42" i="8"/>
  <c r="W42" i="8"/>
  <c r="I41" i="8" l="1"/>
  <c r="I40" i="8"/>
  <c r="I37" i="8"/>
  <c r="I36" i="8"/>
  <c r="I35" i="8"/>
  <c r="I34" i="8"/>
  <c r="I33" i="8"/>
  <c r="I32" i="8"/>
  <c r="I30" i="8"/>
  <c r="I29" i="8"/>
  <c r="I28" i="8"/>
  <c r="I27" i="8"/>
  <c r="I25" i="8"/>
  <c r="I24" i="8"/>
  <c r="I23" i="8"/>
  <c r="I22" i="8"/>
  <c r="I20" i="8"/>
  <c r="I18" i="8"/>
  <c r="I17" i="8"/>
  <c r="I16" i="8"/>
  <c r="I15" i="8"/>
  <c r="I13" i="8"/>
  <c r="I12" i="8"/>
  <c r="I9" i="8"/>
  <c r="I8" i="8"/>
  <c r="I7" i="8"/>
  <c r="I5" i="8"/>
  <c r="G41" i="8"/>
  <c r="G40" i="8"/>
  <c r="G37" i="8"/>
  <c r="G36" i="8"/>
  <c r="G35" i="8"/>
  <c r="G34" i="8"/>
  <c r="G33" i="8"/>
  <c r="G32" i="8"/>
  <c r="G30" i="8"/>
  <c r="G29" i="8"/>
  <c r="G28" i="8"/>
  <c r="G27" i="8"/>
  <c r="G25" i="8"/>
  <c r="G24" i="8"/>
  <c r="G23" i="8"/>
  <c r="G22" i="8"/>
  <c r="G20" i="8"/>
  <c r="G18" i="8"/>
  <c r="G17" i="8"/>
  <c r="G16" i="8"/>
  <c r="G15" i="8"/>
  <c r="G13" i="8"/>
  <c r="G12" i="8"/>
  <c r="G9" i="8"/>
  <c r="G8" i="8"/>
  <c r="G7" i="8"/>
  <c r="G5" i="8"/>
  <c r="I42" i="8" l="1"/>
  <c r="G42" i="8"/>
  <c r="C6" i="5"/>
  <c r="AH5" i="8"/>
  <c r="AK5" i="8"/>
  <c r="J3" i="6"/>
  <c r="I3" i="6"/>
  <c r="H3" i="6"/>
  <c r="G3" i="6"/>
  <c r="C11" i="5"/>
  <c r="C10" i="5"/>
  <c r="C9" i="5"/>
  <c r="C8" i="5"/>
  <c r="C7" i="5"/>
  <c r="F3" i="6"/>
  <c r="E3" i="6"/>
  <c r="D3" i="6"/>
  <c r="AC5" i="8"/>
  <c r="AA5" i="8"/>
  <c r="AE5" i="8"/>
  <c r="C3" i="6"/>
  <c r="C5" i="5"/>
  <c r="AG5" i="8"/>
  <c r="Y45" i="8" l="1"/>
  <c r="W45" i="8"/>
  <c r="E7" i="5"/>
  <c r="E15" i="5"/>
  <c r="AA45" i="8"/>
  <c r="AE45" i="8"/>
  <c r="U45" i="8" l="1"/>
  <c r="E11" i="5"/>
  <c r="AG45" i="8"/>
  <c r="AC45" i="8"/>
  <c r="Y47" i="8"/>
  <c r="S47" i="8"/>
  <c r="AE47" i="8"/>
  <c r="M47" i="8"/>
  <c r="AC47" i="8"/>
  <c r="E10" i="5"/>
  <c r="AA47" i="8"/>
  <c r="M45" i="8"/>
  <c r="W47" i="8"/>
  <c r="AG47" i="8"/>
  <c r="E6" i="5"/>
  <c r="K45" i="8"/>
  <c r="O47" i="8"/>
  <c r="E8" i="5"/>
  <c r="O45" i="8"/>
  <c r="Q45" i="8"/>
  <c r="Q47" i="8"/>
  <c r="E9" i="5"/>
  <c r="E5" i="5"/>
  <c r="I45" i="8"/>
</calcChain>
</file>

<file path=xl/sharedStrings.xml><?xml version="1.0" encoding="utf-8"?>
<sst xmlns="http://schemas.openxmlformats.org/spreadsheetml/2006/main" count="211" uniqueCount="98">
  <si>
    <t>ITEM</t>
  </si>
  <si>
    <t>DESCRIPTION</t>
  </si>
  <si>
    <t>UNIT</t>
  </si>
  <si>
    <t>UNIT PRICE</t>
  </si>
  <si>
    <t>AMOUNT</t>
  </si>
  <si>
    <t>QUANTITY</t>
  </si>
  <si>
    <t>CODE</t>
  </si>
  <si>
    <t>i)</t>
  </si>
  <si>
    <t>tonne</t>
  </si>
  <si>
    <t>each</t>
  </si>
  <si>
    <t>m</t>
  </si>
  <si>
    <t>a)</t>
  </si>
  <si>
    <t>ENGINEER'S ESTIMATE</t>
  </si>
  <si>
    <t>TENDER FORMS</t>
  </si>
  <si>
    <t>Form A: Tender</t>
  </si>
  <si>
    <t>O.K.</t>
  </si>
  <si>
    <t>Form B: Prices</t>
  </si>
  <si>
    <t>Form G1: Bid Bond and Agreement to Bond</t>
  </si>
  <si>
    <t>LIST OF INFORMALITIES</t>
  </si>
  <si>
    <t>INFORMALITY</t>
  </si>
  <si>
    <t>CLARIFICATION</t>
  </si>
  <si>
    <t>UNIT PRICES</t>
  </si>
  <si>
    <t>TENDER</t>
  </si>
  <si>
    <t>BIDDERS NAME</t>
  </si>
  <si>
    <t>ENGINEERS ESTIMATE</t>
  </si>
  <si>
    <t xml:space="preserve">O.K. </t>
  </si>
  <si>
    <t>Mobilization and Demobilization</t>
  </si>
  <si>
    <t>Sodding</t>
  </si>
  <si>
    <t>LS</t>
  </si>
  <si>
    <t>TOTAL:</t>
  </si>
  <si>
    <t>A</t>
  </si>
  <si>
    <t>B</t>
  </si>
  <si>
    <t>Manitoba Maple</t>
  </si>
  <si>
    <t>ii)</t>
  </si>
  <si>
    <t>American Elm</t>
  </si>
  <si>
    <t>Basswood</t>
  </si>
  <si>
    <t>Landscape Maintenance Year 1</t>
  </si>
  <si>
    <t>C</t>
  </si>
  <si>
    <t>Concrete Curb Removal</t>
  </si>
  <si>
    <t>Concrete Curb Installation</t>
  </si>
  <si>
    <t>D</t>
  </si>
  <si>
    <t>Total Bid Price (Form B)</t>
  </si>
  <si>
    <t>Manual Check - Item Subtotals Match to Bid Form Submitted?</t>
  </si>
  <si>
    <t>OK</t>
  </si>
  <si>
    <t>Total Bid Price Matches Form B?</t>
  </si>
  <si>
    <t>Site Development</t>
  </si>
  <si>
    <t>Supply and Install Erosion Control Blanket</t>
  </si>
  <si>
    <r>
      <t>THE TENDER SUBMISSIONS FOR THE FOLLOWING BIDDERS ARE CONSIDERED COMPLETE</t>
    </r>
    <r>
      <rPr>
        <sz val="12"/>
        <rFont val="Arial"/>
        <family val="2"/>
      </rPr>
      <t>:</t>
    </r>
  </si>
  <si>
    <t>TENDERS CLOSED AT 12:00 NOON, MONDAY NOVEMBER 30, 2020</t>
  </si>
  <si>
    <t>MOBILIZATION AND DEMOBILIZATION</t>
  </si>
  <si>
    <t>Pathway Embankment Construction</t>
  </si>
  <si>
    <t>Curb and Gutter</t>
  </si>
  <si>
    <t>Landscape Maintenance Year 2</t>
  </si>
  <si>
    <t xml:space="preserve">Hugh Munro Construction Ltd. </t>
  </si>
  <si>
    <t>DJN Services</t>
  </si>
  <si>
    <t>Bayview Construction</t>
  </si>
  <si>
    <t>Nelson River Construction</t>
  </si>
  <si>
    <t>L Chabot Enterprises</t>
  </si>
  <si>
    <t>Fast Brothers</t>
  </si>
  <si>
    <t>Earth Max Construction</t>
  </si>
  <si>
    <t>EROSION PROTECTION WORKS</t>
  </si>
  <si>
    <t>Supply and Place Stone Riprap</t>
  </si>
  <si>
    <t>Supply and Install Cable Concrete Mats</t>
  </si>
  <si>
    <t>PATHWAY UPGRADES</t>
  </si>
  <si>
    <t>Preparation of Existing Ground Surface</t>
  </si>
  <si>
    <r>
      <t>m</t>
    </r>
    <r>
      <rPr>
        <vertAlign val="superscript"/>
        <sz val="10"/>
        <rFont val="Arial"/>
        <family val="2"/>
      </rPr>
      <t>2</t>
    </r>
  </si>
  <si>
    <t>b)</t>
  </si>
  <si>
    <t>Topsoil Excavation</t>
  </si>
  <si>
    <r>
      <t>m</t>
    </r>
    <r>
      <rPr>
        <vertAlign val="superscript"/>
        <sz val="10"/>
        <rFont val="Arial"/>
        <family val="2"/>
      </rPr>
      <t>3</t>
    </r>
  </si>
  <si>
    <t>c)</t>
  </si>
  <si>
    <t>Common  Excavation</t>
  </si>
  <si>
    <t>Common Excavation - Suitable Site Material</t>
  </si>
  <si>
    <t>Common Excavation - Unsuitable Site Material</t>
  </si>
  <si>
    <t>d)</t>
  </si>
  <si>
    <t>Supplying and Placing Imported Fill Material</t>
  </si>
  <si>
    <t>e)</t>
  </si>
  <si>
    <t>Placing Suitable Site Material</t>
  </si>
  <si>
    <t xml:space="preserve">Curb ramp and depressed curb installation </t>
  </si>
  <si>
    <t>Detectable Warning Surface Tiles</t>
  </si>
  <si>
    <t>Cast in Place Concrete Sidewalk</t>
  </si>
  <si>
    <t>Park Pathway Crushed Limestone</t>
  </si>
  <si>
    <t>SITE RESTORATION, LANDSCAPING AND FURNISHINGS</t>
  </si>
  <si>
    <t>Dock Landing</t>
  </si>
  <si>
    <t>Boulder Retaining Wall</t>
  </si>
  <si>
    <t>Planting Medium</t>
  </si>
  <si>
    <t>Supply and Install of Trees</t>
  </si>
  <si>
    <t>Cottonwood (male - seedless)</t>
  </si>
  <si>
    <t>Peachleaf willow</t>
  </si>
  <si>
    <t>Supply and Installation of Bench</t>
  </si>
  <si>
    <t xml:space="preserve">Landscape Maintenance </t>
  </si>
  <si>
    <t>Ls</t>
  </si>
  <si>
    <t>JRoss Construction Landscaping</t>
  </si>
  <si>
    <t>NO</t>
  </si>
  <si>
    <t>Cambrian Excavators</t>
  </si>
  <si>
    <t>5.c-i</t>
  </si>
  <si>
    <t>5.c-ii</t>
  </si>
  <si>
    <t>5.e</t>
  </si>
  <si>
    <t>This informality is not material.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</si>
</sst>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6" formatCode="&quot;$&quot;#,##0.00_);\(&quot;$&quot;#,##0.00\)"/>
    <numFmt numFmtId="172" formatCode="0;0;&quot;&quot;;@"/>
    <numFmt numFmtId="174" formatCode="&quot;$&quot;#,##0.00"/>
    <numFmt numFmtId="175" formatCode="0.0%"/>
    <numFmt numFmtId="176" formatCode="&quot;Subtotal: &quot;#\ ###\ ##0.00;;&quot;Subtotal: Nil&quot;;@"/>
    <numFmt numFmtId="177" formatCode="#\ ###\ ##0.00;;0;@"/>
    <numFmt numFmtId="181" formatCode="&quot;&quot;;&quot;&quot;;&quot;&quot;;&quot;&quot;"/>
    <numFmt numFmtId="183" formatCode="#\ ###\ ##0.00;;0;[Red]@"/>
    <numFmt numFmtId="184" formatCode="0;\-0;0;@"/>
    <numFmt numFmtId="185" formatCode="#\ ###\ ##0.00;;&quot;(in figures)                                 &quot;;@"/>
    <numFmt numFmtId="186" formatCode="#\ ###\ ##0.00;;;@"/>
    <numFmt numFmtId="187" formatCode="#\ ###\ ##0.?;[Red]0;[Red]0;[Red]@"/>
    <numFmt numFmtId="188" formatCode="#\ ###\ ##0.00;;;"/>
    <numFmt numFmtId="191" formatCode="[Red]&quot;Z&quot;;[Red]&quot;Z&quot;;[Red]&quot;Z&quot;;@"/>
    <numFmt numFmtId="202" formatCode="0.00_)"/>
    <numFmt numFmtId="205" formatCode="0."/>
  </numFmts>
  <fonts count="50" x14ac:knownFonts="1">
    <font>
      <sz val="12"/>
      <name val="Arial"/>
    </font>
    <font>
      <sz val="10"/>
      <name val="Arial"/>
      <family val="2"/>
    </font>
    <font>
      <sz val="12"/>
      <name val="Arial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0"/>
      <name val="Arial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7"/>
      <name val="Helv"/>
    </font>
    <font>
      <b/>
      <sz val="11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sz val="12"/>
      <name val="Arial"/>
      <family val="2"/>
    </font>
    <font>
      <b/>
      <u val="double"/>
      <sz val="11"/>
      <name val="Arial"/>
      <family val="2"/>
    </font>
    <font>
      <sz val="11"/>
      <name val="Arial"/>
      <family val="2"/>
    </font>
    <font>
      <sz val="12"/>
      <name val="Helv"/>
    </font>
    <font>
      <sz val="7"/>
      <name val="Helv"/>
    </font>
    <font>
      <sz val="7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7"/>
      <name val="Helv"/>
    </font>
    <font>
      <sz val="12"/>
      <name val="Arial"/>
      <family val="2"/>
    </font>
    <font>
      <sz val="7"/>
      <name val="Arial"/>
      <family val="2"/>
    </font>
    <font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134">
    <xf numFmtId="0" fontId="0" fillId="2" borderId="0"/>
    <xf numFmtId="0" fontId="3" fillId="0" borderId="0" applyFill="0">
      <alignment horizontal="right" vertical="top"/>
    </xf>
    <xf numFmtId="0" fontId="15" fillId="0" borderId="0" applyFill="0">
      <alignment horizontal="right" vertical="top"/>
    </xf>
    <xf numFmtId="0" fontId="3" fillId="0" borderId="0" applyFill="0">
      <alignment horizontal="right" vertical="top"/>
    </xf>
    <xf numFmtId="0" fontId="4" fillId="0" borderId="1" applyFill="0">
      <alignment horizontal="right" vertical="top"/>
    </xf>
    <xf numFmtId="0" fontId="16" fillId="0" borderId="1" applyFill="0">
      <alignment horizontal="right" vertical="top"/>
    </xf>
    <xf numFmtId="0" fontId="4" fillId="0" borderId="1" applyFill="0">
      <alignment horizontal="right" vertical="top"/>
    </xf>
    <xf numFmtId="181" fontId="4" fillId="0" borderId="2" applyFill="0">
      <alignment horizontal="right" vertical="top"/>
    </xf>
    <xf numFmtId="181" fontId="16" fillId="0" borderId="2" applyFill="0">
      <alignment horizontal="right" vertical="top"/>
    </xf>
    <xf numFmtId="181" fontId="4" fillId="0" borderId="2" applyFill="0">
      <alignment horizontal="right" vertical="top"/>
    </xf>
    <xf numFmtId="0" fontId="4" fillId="0" borderId="1" applyFill="0">
      <alignment horizontal="center" vertical="top" wrapText="1"/>
    </xf>
    <xf numFmtId="0" fontId="16" fillId="0" borderId="1" applyFill="0">
      <alignment horizontal="center" vertical="top" wrapText="1"/>
    </xf>
    <xf numFmtId="0" fontId="4" fillId="0" borderId="1" applyFill="0">
      <alignment horizontal="center" vertical="top" wrapText="1"/>
    </xf>
    <xf numFmtId="0" fontId="5" fillId="0" borderId="3" applyFill="0">
      <alignment horizontal="center" vertical="center" wrapText="1"/>
    </xf>
    <xf numFmtId="0" fontId="17" fillId="0" borderId="3" applyFill="0">
      <alignment horizontal="center" vertical="center" wrapText="1"/>
    </xf>
    <xf numFmtId="0" fontId="5" fillId="0" borderId="3" applyFill="0">
      <alignment horizontal="center" vertical="center" wrapText="1"/>
    </xf>
    <xf numFmtId="0" fontId="4" fillId="0" borderId="1" applyFill="0">
      <alignment horizontal="left" vertical="top" wrapText="1"/>
    </xf>
    <xf numFmtId="0" fontId="16" fillId="0" borderId="1" applyFill="0">
      <alignment horizontal="left" vertical="top" wrapText="1"/>
    </xf>
    <xf numFmtId="0" fontId="4" fillId="0" borderId="1" applyFill="0">
      <alignment horizontal="left" vertical="top" wrapText="1"/>
    </xf>
    <xf numFmtId="0" fontId="6" fillId="0" borderId="1" applyFill="0">
      <alignment horizontal="left" vertical="top" wrapText="1"/>
    </xf>
    <xf numFmtId="0" fontId="18" fillId="0" borderId="1" applyFill="0">
      <alignment horizontal="left" vertical="top" wrapText="1"/>
    </xf>
    <xf numFmtId="0" fontId="6" fillId="0" borderId="1" applyFill="0">
      <alignment horizontal="left" vertical="top" wrapText="1"/>
    </xf>
    <xf numFmtId="172" fontId="7" fillId="0" borderId="4" applyFill="0">
      <alignment horizontal="centerContinuous" wrapText="1"/>
    </xf>
    <xf numFmtId="172" fontId="19" fillId="0" borderId="4" applyFill="0">
      <alignment horizontal="centerContinuous" wrapText="1"/>
    </xf>
    <xf numFmtId="172" fontId="7" fillId="0" borderId="4" applyFill="0">
      <alignment horizontal="centerContinuous" wrapText="1"/>
    </xf>
    <xf numFmtId="172" fontId="4" fillId="0" borderId="1" applyFill="0">
      <alignment horizontal="center" vertical="top" wrapText="1"/>
    </xf>
    <xf numFmtId="172" fontId="16" fillId="0" borderId="1" applyFill="0">
      <alignment horizontal="center" vertical="top" wrapText="1"/>
    </xf>
    <xf numFmtId="172" fontId="4" fillId="0" borderId="1" applyFill="0">
      <alignment horizontal="center" vertical="top" wrapText="1"/>
    </xf>
    <xf numFmtId="0" fontId="4" fillId="0" borderId="1" applyFill="0">
      <alignment horizontal="center" wrapText="1"/>
    </xf>
    <xf numFmtId="0" fontId="16" fillId="0" borderId="1" applyFill="0">
      <alignment horizontal="center" wrapText="1"/>
    </xf>
    <xf numFmtId="0" fontId="4" fillId="0" borderId="1" applyFill="0">
      <alignment horizontal="center" wrapText="1"/>
    </xf>
    <xf numFmtId="187" fontId="4" fillId="0" borderId="1" applyFill="0"/>
    <xf numFmtId="187" fontId="16" fillId="0" borderId="1" applyFill="0"/>
    <xf numFmtId="187" fontId="4" fillId="0" borderId="1" applyFill="0"/>
    <xf numFmtId="183" fontId="4" fillId="0" borderId="1" applyFill="0">
      <alignment horizontal="right"/>
      <protection locked="0"/>
    </xf>
    <xf numFmtId="183" fontId="16" fillId="0" borderId="1" applyFill="0">
      <alignment horizontal="right"/>
      <protection locked="0"/>
    </xf>
    <xf numFmtId="183" fontId="4" fillId="0" borderId="1" applyFill="0">
      <alignment horizontal="right"/>
      <protection locked="0"/>
    </xf>
    <xf numFmtId="177" fontId="4" fillId="0" borderId="1" applyFill="0">
      <alignment horizontal="right"/>
      <protection locked="0"/>
    </xf>
    <xf numFmtId="177" fontId="16" fillId="0" borderId="1" applyFill="0">
      <alignment horizontal="right"/>
      <protection locked="0"/>
    </xf>
    <xf numFmtId="177" fontId="4" fillId="0" borderId="1" applyFill="0">
      <alignment horizontal="right"/>
      <protection locked="0"/>
    </xf>
    <xf numFmtId="177" fontId="4" fillId="0" borderId="1" applyFill="0"/>
    <xf numFmtId="177" fontId="16" fillId="0" borderId="1" applyFill="0"/>
    <xf numFmtId="177" fontId="4" fillId="0" borderId="1" applyFill="0"/>
    <xf numFmtId="177" fontId="4" fillId="0" borderId="3" applyFill="0">
      <alignment horizontal="right"/>
    </xf>
    <xf numFmtId="177" fontId="16" fillId="0" borderId="3" applyFill="0">
      <alignment horizontal="right"/>
    </xf>
    <xf numFmtId="177" fontId="4" fillId="0" borderId="3" applyFill="0">
      <alignment horizontal="right"/>
    </xf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1" applyFill="0">
      <alignment horizontal="left" vertical="top"/>
    </xf>
    <xf numFmtId="0" fontId="20" fillId="0" borderId="1" applyFill="0">
      <alignment horizontal="left" vertical="top"/>
    </xf>
    <xf numFmtId="0" fontId="8" fillId="0" borderId="1" applyFill="0">
      <alignment horizontal="left" vertical="top"/>
    </xf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202" fontId="26" fillId="0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14" fillId="0" borderId="0"/>
    <xf numFmtId="0" fontId="14" fillId="0" borderId="0"/>
    <xf numFmtId="191" fontId="5" fillId="0" borderId="3" applyNumberFormat="0" applyFont="0" applyFill="0" applyBorder="0" applyAlignment="0" applyProtection="0">
      <alignment horizontal="center" vertical="top" wrapText="1"/>
    </xf>
    <xf numFmtId="191" fontId="17" fillId="0" borderId="3" applyNumberFormat="0" applyFont="0" applyFill="0" applyBorder="0" applyAlignment="0" applyProtection="0">
      <alignment horizontal="center" vertical="top" wrapText="1"/>
    </xf>
    <xf numFmtId="191" fontId="5" fillId="0" borderId="3" applyNumberFormat="0" applyFont="0" applyFill="0" applyBorder="0" applyAlignment="0" applyProtection="0">
      <alignment horizontal="center" vertical="top" wrapText="1"/>
    </xf>
    <xf numFmtId="9" fontId="1" fillId="0" borderId="0" applyFont="0" applyFill="0" applyBorder="0" applyAlignment="0" applyProtection="0"/>
    <xf numFmtId="0" fontId="9" fillId="0" borderId="0">
      <alignment horizontal="right"/>
    </xf>
    <xf numFmtId="0" fontId="21" fillId="0" borderId="0">
      <alignment horizontal="right"/>
    </xf>
    <xf numFmtId="0" fontId="9" fillId="0" borderId="0">
      <alignment horizontal="right"/>
    </xf>
    <xf numFmtId="0" fontId="4" fillId="0" borderId="0" applyFill="0">
      <alignment horizontal="left"/>
    </xf>
    <xf numFmtId="0" fontId="16" fillId="0" borderId="0" applyFill="0">
      <alignment horizontal="left"/>
    </xf>
    <xf numFmtId="0" fontId="4" fillId="0" borderId="0" applyFill="0">
      <alignment horizontal="left"/>
    </xf>
    <xf numFmtId="0" fontId="10" fillId="0" borderId="0" applyFill="0">
      <alignment horizontal="centerContinuous" vertical="center"/>
    </xf>
    <xf numFmtId="0" fontId="22" fillId="0" borderId="0" applyFill="0">
      <alignment horizontal="centerContinuous" vertical="center"/>
    </xf>
    <xf numFmtId="0" fontId="10" fillId="0" borderId="0" applyFill="0">
      <alignment horizontal="centerContinuous" vertical="center"/>
    </xf>
    <xf numFmtId="186" fontId="11" fillId="0" borderId="0" applyFill="0">
      <alignment horizontal="centerContinuous" vertical="center"/>
    </xf>
    <xf numFmtId="186" fontId="23" fillId="0" borderId="0" applyFill="0">
      <alignment horizontal="centerContinuous" vertical="center"/>
    </xf>
    <xf numFmtId="186" fontId="11" fillId="0" borderId="0" applyFill="0">
      <alignment horizontal="centerContinuous" vertical="center"/>
    </xf>
    <xf numFmtId="188" fontId="11" fillId="0" borderId="0" applyFill="0">
      <alignment horizontal="centerContinuous" vertical="center"/>
    </xf>
    <xf numFmtId="188" fontId="23" fillId="0" borderId="0" applyFill="0">
      <alignment horizontal="centerContinuous" vertical="center"/>
    </xf>
    <xf numFmtId="188" fontId="11" fillId="0" borderId="0" applyFill="0">
      <alignment horizontal="centerContinuous" vertical="center"/>
    </xf>
    <xf numFmtId="0" fontId="4" fillId="0" borderId="3">
      <alignment horizontal="centerContinuous" wrapText="1"/>
    </xf>
    <xf numFmtId="0" fontId="16" fillId="0" borderId="3">
      <alignment horizontal="centerContinuous" wrapText="1"/>
    </xf>
    <xf numFmtId="0" fontId="4" fillId="0" borderId="3">
      <alignment horizontal="centerContinuous" wrapText="1"/>
    </xf>
    <xf numFmtId="184" fontId="12" fillId="0" borderId="0" applyFill="0">
      <alignment horizontal="left"/>
    </xf>
    <xf numFmtId="184" fontId="24" fillId="0" borderId="0" applyFill="0">
      <alignment horizontal="left"/>
    </xf>
    <xf numFmtId="184" fontId="12" fillId="0" borderId="0" applyFill="0">
      <alignment horizontal="left"/>
    </xf>
    <xf numFmtId="185" fontId="13" fillId="0" borderId="0" applyFill="0">
      <alignment horizontal="right"/>
    </xf>
    <xf numFmtId="185" fontId="25" fillId="0" borderId="0" applyFill="0">
      <alignment horizontal="right"/>
    </xf>
    <xf numFmtId="185" fontId="13" fillId="0" borderId="0" applyFill="0">
      <alignment horizontal="right"/>
    </xf>
    <xf numFmtId="0" fontId="4" fillId="0" borderId="5" applyFill="0"/>
    <xf numFmtId="0" fontId="16" fillId="0" borderId="5" applyFill="0"/>
    <xf numFmtId="0" fontId="4" fillId="0" borderId="5" applyFill="0"/>
    <xf numFmtId="0" fontId="1" fillId="0" borderId="0"/>
  </cellStyleXfs>
  <cellXfs count="176">
    <xf numFmtId="0" fontId="0" fillId="2" borderId="0" xfId="0" applyNumberFormat="1"/>
    <xf numFmtId="0" fontId="28" fillId="2" borderId="0" xfId="0" applyNumberFormat="1" applyFont="1"/>
    <xf numFmtId="0" fontId="27" fillId="0" borderId="0" xfId="100" applyFont="1" applyAlignment="1">
      <alignment horizontal="center" vertical="top" wrapText="1"/>
    </xf>
    <xf numFmtId="0" fontId="29" fillId="0" borderId="0" xfId="100" applyFont="1" applyAlignment="1">
      <alignment vertical="top"/>
    </xf>
    <xf numFmtId="0" fontId="27" fillId="0" borderId="0" xfId="100" applyFont="1" applyAlignment="1">
      <alignment vertical="top"/>
    </xf>
    <xf numFmtId="0" fontId="29" fillId="0" borderId="0" xfId="101" applyFont="1" applyBorder="1" applyAlignment="1">
      <alignment horizontal="left" vertical="top"/>
    </xf>
    <xf numFmtId="0" fontId="27" fillId="0" borderId="0" xfId="101" applyFont="1" applyBorder="1" applyAlignment="1">
      <alignment horizontal="left" vertical="top"/>
    </xf>
    <xf numFmtId="0" fontId="27" fillId="0" borderId="0" xfId="101" applyFont="1" applyAlignment="1">
      <alignment vertical="top"/>
    </xf>
    <xf numFmtId="0" fontId="32" fillId="0" borderId="0" xfId="101" applyFont="1" applyAlignment="1">
      <alignment vertical="top"/>
    </xf>
    <xf numFmtId="0" fontId="32" fillId="0" borderId="0" xfId="101" applyFont="1" applyBorder="1" applyAlignment="1">
      <alignment vertical="top"/>
    </xf>
    <xf numFmtId="0" fontId="32" fillId="0" borderId="0" xfId="101" applyFont="1" applyFill="1" applyBorder="1" applyAlignment="1">
      <alignment horizontal="left"/>
    </xf>
    <xf numFmtId="202" fontId="33" fillId="0" borderId="0" xfId="73" applyFont="1" applyFill="1"/>
    <xf numFmtId="0" fontId="30" fillId="0" borderId="0" xfId="101" applyFont="1" applyFill="1" applyBorder="1" applyAlignment="1">
      <alignment horizontal="left"/>
    </xf>
    <xf numFmtId="0" fontId="28" fillId="0" borderId="0" xfId="0" applyNumberFormat="1" applyFont="1" applyFill="1"/>
    <xf numFmtId="0" fontId="30" fillId="0" borderId="0" xfId="100" applyFont="1" applyFill="1"/>
    <xf numFmtId="202" fontId="34" fillId="0" borderId="0" xfId="73" applyFont="1" applyFill="1"/>
    <xf numFmtId="0" fontId="32" fillId="0" borderId="0" xfId="101" applyFont="1" applyFill="1"/>
    <xf numFmtId="0" fontId="29" fillId="0" borderId="0" xfId="101" applyFont="1" applyFill="1" applyAlignment="1">
      <alignment horizontal="center"/>
    </xf>
    <xf numFmtId="0" fontId="32" fillId="0" borderId="0" xfId="100" applyFont="1" applyFill="1"/>
    <xf numFmtId="0" fontId="30" fillId="0" borderId="0" xfId="101" applyFont="1" applyFill="1"/>
    <xf numFmtId="0" fontId="30" fillId="0" borderId="0" xfId="101" quotePrefix="1" applyFont="1" applyFill="1"/>
    <xf numFmtId="0" fontId="35" fillId="0" borderId="0" xfId="101" applyFont="1" applyFill="1" applyAlignment="1">
      <alignment horizontal="right"/>
    </xf>
    <xf numFmtId="202" fontId="34" fillId="0" borderId="0" xfId="73" applyFont="1"/>
    <xf numFmtId="0" fontId="32" fillId="0" borderId="0" xfId="101" quotePrefix="1" applyFont="1" applyFill="1"/>
    <xf numFmtId="0" fontId="35" fillId="0" borderId="0" xfId="101" applyFont="1" applyAlignment="1">
      <alignment horizontal="right"/>
    </xf>
    <xf numFmtId="0" fontId="37" fillId="0" borderId="0" xfId="100" applyFont="1" applyFill="1" applyAlignment="1">
      <alignment vertical="top" wrapText="1"/>
    </xf>
    <xf numFmtId="9" fontId="37" fillId="0" borderId="0" xfId="105" applyFont="1" applyFill="1" applyAlignment="1">
      <alignment vertical="top" wrapText="1"/>
    </xf>
    <xf numFmtId="0" fontId="39" fillId="0" borderId="0" xfId="51" applyNumberFormat="1" applyFont="1" applyFill="1" applyAlignment="1">
      <alignment horizontal="right" wrapText="1"/>
    </xf>
    <xf numFmtId="0" fontId="39" fillId="0" borderId="0" xfId="51" applyNumberFormat="1" applyFont="1" applyFill="1" applyAlignment="1">
      <alignment wrapText="1"/>
    </xf>
    <xf numFmtId="174" fontId="39" fillId="0" borderId="0" xfId="51" applyNumberFormat="1" applyFont="1" applyFill="1" applyAlignment="1">
      <alignment vertical="top" wrapText="1"/>
    </xf>
    <xf numFmtId="174" fontId="39" fillId="0" borderId="3" xfId="51" applyNumberFormat="1" applyFont="1" applyFill="1" applyBorder="1" applyAlignment="1">
      <alignment horizontal="right" vertical="top"/>
    </xf>
    <xf numFmtId="0" fontId="39" fillId="0" borderId="0" xfId="51" applyNumberFormat="1" applyFont="1" applyFill="1" applyAlignment="1"/>
    <xf numFmtId="176" fontId="41" fillId="0" borderId="3" xfId="0" applyNumberFormat="1" applyFont="1" applyFill="1" applyBorder="1" applyAlignment="1" applyProtection="1">
      <alignment horizontal="center" vertical="top" wrapText="1"/>
    </xf>
    <xf numFmtId="174" fontId="41" fillId="0" borderId="3" xfId="0" applyNumberFormat="1" applyFont="1" applyFill="1" applyBorder="1" applyAlignment="1" applyProtection="1">
      <alignment vertical="top" wrapText="1"/>
      <protection locked="0"/>
    </xf>
    <xf numFmtId="174" fontId="39" fillId="0" borderId="3" xfId="51" applyNumberFormat="1" applyFont="1" applyFill="1" applyBorder="1" applyAlignment="1">
      <alignment horizontal="right" vertical="top" wrapText="1"/>
    </xf>
    <xf numFmtId="174" fontId="37" fillId="0" borderId="0" xfId="100" applyNumberFormat="1" applyFont="1" applyFill="1" applyAlignment="1">
      <alignment vertical="top" wrapText="1"/>
    </xf>
    <xf numFmtId="176" fontId="39" fillId="0" borderId="3" xfId="0" applyNumberFormat="1" applyFont="1" applyFill="1" applyBorder="1" applyAlignment="1" applyProtection="1">
      <alignment horizontal="center" vertical="top" wrapText="1"/>
    </xf>
    <xf numFmtId="4" fontId="41" fillId="0" borderId="3" xfId="0" applyNumberFormat="1" applyFont="1" applyFill="1" applyBorder="1" applyAlignment="1" applyProtection="1">
      <alignment horizontal="center" vertical="top" wrapText="1"/>
    </xf>
    <xf numFmtId="174" fontId="41" fillId="3" borderId="3" xfId="0" applyNumberFormat="1" applyFont="1" applyFill="1" applyBorder="1" applyAlignment="1" applyProtection="1">
      <alignment vertical="top" wrapText="1"/>
      <protection locked="0"/>
    </xf>
    <xf numFmtId="0" fontId="39" fillId="0" borderId="2" xfId="51" applyNumberFormat="1" applyFont="1" applyFill="1" applyBorder="1" applyAlignment="1">
      <alignment horizontal="right" wrapText="1"/>
    </xf>
    <xf numFmtId="0" fontId="36" fillId="0" borderId="2" xfId="51" applyNumberFormat="1" applyFont="1" applyFill="1" applyBorder="1" applyAlignment="1">
      <alignment horizontal="right" vertical="center" wrapText="1"/>
    </xf>
    <xf numFmtId="174" fontId="36" fillId="0" borderId="2" xfId="51" applyNumberFormat="1" applyFont="1" applyFill="1" applyBorder="1" applyAlignment="1">
      <alignment horizontal="right" vertical="center" wrapText="1"/>
    </xf>
    <xf numFmtId="0" fontId="39" fillId="0" borderId="0" xfId="51" applyNumberFormat="1" applyFont="1" applyFill="1" applyAlignment="1">
      <alignment horizontal="right"/>
    </xf>
    <xf numFmtId="174" fontId="36" fillId="3" borderId="3" xfId="51" applyNumberFormat="1" applyFont="1" applyFill="1" applyBorder="1" applyAlignment="1">
      <alignment horizontal="center" vertical="center" wrapText="1"/>
    </xf>
    <xf numFmtId="0" fontId="39" fillId="0" borderId="3" xfId="51" applyNumberFormat="1" applyFont="1" applyFill="1" applyBorder="1" applyAlignment="1">
      <alignment horizontal="center" wrapText="1"/>
    </xf>
    <xf numFmtId="9" fontId="39" fillId="0" borderId="0" xfId="105" applyFont="1" applyFill="1" applyAlignment="1">
      <alignment vertical="top" wrapText="1"/>
    </xf>
    <xf numFmtId="0" fontId="42" fillId="2" borderId="0" xfId="0" applyNumberFormat="1" applyFont="1"/>
    <xf numFmtId="0" fontId="44" fillId="0" borderId="0" xfId="100" applyFont="1" applyAlignment="1">
      <alignment vertical="top"/>
    </xf>
    <xf numFmtId="0" fontId="43" fillId="0" borderId="0" xfId="100" applyFont="1" applyBorder="1" applyAlignment="1">
      <alignment vertical="top"/>
    </xf>
    <xf numFmtId="0" fontId="43" fillId="0" borderId="7" xfId="100" applyFont="1" applyBorder="1" applyAlignment="1">
      <alignment vertical="top"/>
    </xf>
    <xf numFmtId="0" fontId="43" fillId="0" borderId="0" xfId="100" applyFont="1" applyAlignment="1">
      <alignment vertical="top"/>
    </xf>
    <xf numFmtId="0" fontId="45" fillId="0" borderId="0" xfId="101" applyFont="1" applyFill="1" applyBorder="1" applyAlignment="1">
      <alignment horizontal="left"/>
    </xf>
    <xf numFmtId="0" fontId="43" fillId="0" borderId="0" xfId="101" applyFont="1" applyFill="1" applyBorder="1" applyAlignment="1">
      <alignment horizontal="center"/>
    </xf>
    <xf numFmtId="0" fontId="43" fillId="0" borderId="0" xfId="101" applyFont="1" applyFill="1" applyBorder="1" applyAlignment="1">
      <alignment horizontal="center" wrapText="1"/>
    </xf>
    <xf numFmtId="0" fontId="45" fillId="0" borderId="0" xfId="101" applyFont="1" applyFill="1" applyBorder="1" applyAlignment="1">
      <alignment horizontal="center" wrapText="1"/>
    </xf>
    <xf numFmtId="0" fontId="45" fillId="0" borderId="0" xfId="101" applyFont="1" applyFill="1" applyAlignment="1">
      <alignment horizontal="center" wrapText="1"/>
    </xf>
    <xf numFmtId="0" fontId="45" fillId="0" borderId="0" xfId="101" applyFont="1" applyFill="1"/>
    <xf numFmtId="202" fontId="46" fillId="0" borderId="0" xfId="73" applyFont="1"/>
    <xf numFmtId="0" fontId="44" fillId="0" borderId="0" xfId="101" applyFont="1" applyFill="1" applyBorder="1" applyAlignment="1">
      <alignment horizontal="center"/>
    </xf>
    <xf numFmtId="0" fontId="45" fillId="0" borderId="0" xfId="101" applyFont="1" applyFill="1" applyBorder="1"/>
    <xf numFmtId="0" fontId="45" fillId="0" borderId="0" xfId="101" applyFont="1" applyFill="1" applyBorder="1" applyAlignment="1">
      <alignment horizontal="center"/>
    </xf>
    <xf numFmtId="0" fontId="44" fillId="0" borderId="0" xfId="101" applyFont="1" applyFill="1" applyAlignment="1">
      <alignment horizontal="center"/>
    </xf>
    <xf numFmtId="166" fontId="45" fillId="0" borderId="0" xfId="101" applyNumberFormat="1" applyFont="1" applyFill="1" applyBorder="1" applyAlignment="1"/>
    <xf numFmtId="0" fontId="45" fillId="0" borderId="0" xfId="100" applyFont="1" applyFill="1" applyBorder="1" applyAlignment="1">
      <alignment horizontal="center"/>
    </xf>
    <xf numFmtId="166" fontId="45" fillId="0" borderId="0" xfId="101" applyNumberFormat="1" applyFont="1" applyFill="1" applyBorder="1"/>
    <xf numFmtId="174" fontId="45" fillId="0" borderId="0" xfId="100" applyNumberFormat="1" applyFont="1" applyFill="1" applyBorder="1" applyAlignment="1">
      <alignment horizontal="center"/>
    </xf>
    <xf numFmtId="175" fontId="45" fillId="0" borderId="0" xfId="105" applyNumberFormat="1" applyFont="1" applyFill="1" applyBorder="1" applyAlignment="1">
      <alignment horizontal="center"/>
    </xf>
    <xf numFmtId="10" fontId="45" fillId="0" borderId="0" xfId="105" applyNumberFormat="1" applyFont="1" applyFill="1" applyBorder="1"/>
    <xf numFmtId="0" fontId="47" fillId="0" borderId="0" xfId="101" applyFont="1" applyFill="1"/>
    <xf numFmtId="0" fontId="47" fillId="0" borderId="0" xfId="101" quotePrefix="1" applyFont="1" applyFill="1" applyBorder="1"/>
    <xf numFmtId="0" fontId="47" fillId="0" borderId="0" xfId="101" quotePrefix="1" applyFont="1" applyFill="1"/>
    <xf numFmtId="0" fontId="48" fillId="0" borderId="0" xfId="101" applyFont="1" applyAlignment="1">
      <alignment horizontal="right"/>
    </xf>
    <xf numFmtId="202" fontId="46" fillId="0" borderId="0" xfId="73" applyFont="1" applyFill="1"/>
    <xf numFmtId="166" fontId="38" fillId="0" borderId="3" xfId="0" applyNumberFormat="1" applyFont="1" applyFill="1" applyBorder="1" applyAlignment="1">
      <alignment horizontal="right" vertical="center"/>
    </xf>
    <xf numFmtId="9" fontId="37" fillId="0" borderId="0" xfId="105" applyFont="1" applyFill="1" applyAlignment="1">
      <alignment horizontal="center" vertical="center" wrapText="1"/>
    </xf>
    <xf numFmtId="9" fontId="39" fillId="0" borderId="0" xfId="105" applyFont="1" applyFill="1" applyAlignment="1">
      <alignment horizontal="center" vertical="center" wrapText="1"/>
    </xf>
    <xf numFmtId="174" fontId="39" fillId="0" borderId="0" xfId="51" applyNumberFormat="1" applyFont="1" applyFill="1" applyAlignment="1">
      <alignment wrapText="1"/>
    </xf>
    <xf numFmtId="0" fontId="2" fillId="0" borderId="0" xfId="101" applyFont="1" applyFill="1" applyBorder="1" applyAlignment="1">
      <alignment horizontal="left"/>
    </xf>
    <xf numFmtId="0" fontId="27" fillId="0" borderId="0" xfId="101" applyFont="1" applyFill="1" applyBorder="1"/>
    <xf numFmtId="166" fontId="27" fillId="0" borderId="0" xfId="101" applyNumberFormat="1" applyFont="1" applyFill="1" applyBorder="1" applyAlignment="1"/>
    <xf numFmtId="166" fontId="45" fillId="0" borderId="9" xfId="101" applyNumberFormat="1" applyFont="1" applyFill="1" applyBorder="1" applyAlignment="1">
      <alignment horizontal="center"/>
    </xf>
    <xf numFmtId="0" fontId="43" fillId="0" borderId="0" xfId="100" applyFont="1" applyAlignment="1">
      <alignment horizontal="center" vertical="top"/>
    </xf>
    <xf numFmtId="0" fontId="27" fillId="0" borderId="0" xfId="100" applyFont="1" applyAlignment="1">
      <alignment horizontal="center" vertical="top"/>
    </xf>
    <xf numFmtId="166" fontId="45" fillId="0" borderId="10" xfId="101" applyNumberFormat="1" applyFont="1" applyFill="1" applyBorder="1" applyAlignment="1">
      <alignment horizontal="center"/>
    </xf>
    <xf numFmtId="166" fontId="27" fillId="0" borderId="11" xfId="101" applyNumberFormat="1" applyFont="1" applyFill="1" applyBorder="1" applyAlignment="1">
      <alignment horizontal="center"/>
    </xf>
    <xf numFmtId="166" fontId="45" fillId="0" borderId="11" xfId="101" applyNumberFormat="1" applyFont="1" applyFill="1" applyBorder="1" applyAlignment="1">
      <alignment horizontal="center"/>
    </xf>
    <xf numFmtId="0" fontId="27" fillId="0" borderId="12" xfId="101" applyFont="1" applyFill="1" applyBorder="1" applyAlignment="1">
      <alignment horizontal="center" vertical="center"/>
    </xf>
    <xf numFmtId="0" fontId="27" fillId="0" borderId="13" xfId="101" applyFont="1" applyFill="1" applyBorder="1" applyAlignment="1">
      <alignment horizontal="center" vertical="center"/>
    </xf>
    <xf numFmtId="0" fontId="27" fillId="0" borderId="14" xfId="101" applyFont="1" applyFill="1" applyBorder="1" applyAlignment="1">
      <alignment horizontal="center" vertical="center"/>
    </xf>
    <xf numFmtId="0" fontId="29" fillId="0" borderId="0" xfId="101" applyFont="1" applyFill="1" applyAlignment="1">
      <alignment horizontal="center"/>
    </xf>
    <xf numFmtId="0" fontId="31" fillId="0" borderId="0" xfId="100" applyFont="1" applyAlignment="1">
      <alignment horizontal="center" vertical="top"/>
    </xf>
    <xf numFmtId="0" fontId="39" fillId="0" borderId="0" xfId="51" applyNumberFormat="1" applyFont="1" applyFill="1" applyAlignment="1">
      <alignment horizontal="center" wrapText="1"/>
    </xf>
    <xf numFmtId="0" fontId="41" fillId="0" borderId="3" xfId="0" applyNumberFormat="1" applyFont="1" applyFill="1" applyBorder="1" applyAlignment="1" applyProtection="1">
      <alignment horizontal="center" vertical="top" wrapText="1"/>
      <protection locked="0"/>
    </xf>
    <xf numFmtId="0" fontId="39" fillId="0" borderId="2" xfId="51" applyNumberFormat="1" applyFont="1" applyFill="1" applyBorder="1" applyAlignment="1">
      <alignment horizontal="center" wrapText="1"/>
    </xf>
    <xf numFmtId="174" fontId="39" fillId="0" borderId="3" xfId="51" applyNumberFormat="1" applyFont="1" applyFill="1" applyBorder="1" applyAlignment="1">
      <alignment horizontal="center" vertical="top" wrapText="1"/>
    </xf>
    <xf numFmtId="0" fontId="39" fillId="0" borderId="0" xfId="51" applyNumberFormat="1" applyFont="1" applyFill="1" applyAlignment="1">
      <alignment vertical="center" wrapText="1"/>
    </xf>
    <xf numFmtId="174" fontId="41" fillId="0" borderId="3" xfId="0" applyNumberFormat="1" applyFont="1" applyFill="1" applyBorder="1" applyAlignment="1" applyProtection="1">
      <alignment vertical="center" wrapText="1"/>
      <protection locked="0"/>
    </xf>
    <xf numFmtId="0" fontId="39" fillId="0" borderId="2" xfId="51" applyNumberFormat="1" applyFont="1" applyFill="1" applyBorder="1" applyAlignment="1">
      <alignment vertical="center" wrapText="1"/>
    </xf>
    <xf numFmtId="205" fontId="1" fillId="0" borderId="3" xfId="133" applyNumberFormat="1" applyBorder="1" applyAlignment="1">
      <alignment horizontal="left" vertical="center"/>
    </xf>
    <xf numFmtId="0" fontId="39" fillId="0" borderId="0" xfId="51" applyNumberFormat="1" applyFont="1" applyFill="1" applyAlignment="1">
      <alignment horizontal="left" vertical="center" wrapText="1"/>
    </xf>
    <xf numFmtId="205" fontId="1" fillId="0" borderId="3" xfId="133" applyNumberFormat="1" applyBorder="1" applyAlignment="1" applyProtection="1">
      <alignment horizontal="left" vertical="center"/>
      <protection locked="0"/>
    </xf>
    <xf numFmtId="0" fontId="39" fillId="0" borderId="2" xfId="51" applyNumberFormat="1" applyFont="1" applyFill="1" applyBorder="1" applyAlignment="1">
      <alignment horizontal="left" vertical="center" wrapText="1"/>
    </xf>
    <xf numFmtId="166" fontId="39" fillId="0" borderId="3" xfId="51" applyNumberFormat="1" applyFont="1" applyFill="1" applyBorder="1" applyAlignment="1">
      <alignment horizontal="right" wrapText="1"/>
    </xf>
    <xf numFmtId="0" fontId="39" fillId="0" borderId="3" xfId="51" applyNumberFormat="1" applyFont="1" applyFill="1" applyBorder="1" applyAlignment="1">
      <alignment horizontal="left" vertical="center" wrapText="1"/>
    </xf>
    <xf numFmtId="0" fontId="39" fillId="0" borderId="3" xfId="51" applyNumberFormat="1" applyFont="1" applyFill="1" applyBorder="1" applyAlignment="1">
      <alignment vertical="center" wrapText="1"/>
    </xf>
    <xf numFmtId="0" fontId="39" fillId="0" borderId="3" xfId="51" applyNumberFormat="1" applyFont="1" applyFill="1" applyBorder="1" applyAlignment="1">
      <alignment horizontal="center" wrapText="1"/>
    </xf>
    <xf numFmtId="166" fontId="39" fillId="0" borderId="3" xfId="51" applyNumberFormat="1" applyFont="1" applyFill="1" applyBorder="1" applyAlignment="1">
      <alignment horizontal="center" vertical="center" wrapText="1"/>
    </xf>
    <xf numFmtId="166" fontId="2" fillId="0" borderId="3" xfId="51" applyNumberFormat="1" applyFont="1" applyFill="1" applyBorder="1" applyAlignment="1">
      <alignment horizontal="center" vertical="center" wrapText="1"/>
    </xf>
    <xf numFmtId="0" fontId="37" fillId="0" borderId="3" xfId="100" applyFont="1" applyFill="1" applyBorder="1" applyAlignment="1">
      <alignment vertical="top" wrapText="1"/>
    </xf>
    <xf numFmtId="9" fontId="37" fillId="0" borderId="3" xfId="105" applyFont="1" applyFill="1" applyBorder="1" applyAlignment="1">
      <alignment horizontal="center" vertical="center" wrapText="1"/>
    </xf>
    <xf numFmtId="9" fontId="37" fillId="0" borderId="3" xfId="105" applyFont="1" applyFill="1" applyBorder="1" applyAlignment="1">
      <alignment vertical="top" wrapText="1"/>
    </xf>
    <xf numFmtId="0" fontId="39" fillId="0" borderId="3" xfId="51" applyNumberFormat="1" applyFont="1" applyFill="1" applyBorder="1" applyAlignment="1">
      <alignment wrapText="1"/>
    </xf>
    <xf numFmtId="166" fontId="39" fillId="0" borderId="3" xfId="51" applyNumberFormat="1" applyFont="1" applyFill="1" applyBorder="1" applyAlignment="1">
      <alignment horizontal="center" wrapText="1"/>
    </xf>
    <xf numFmtId="0" fontId="39" fillId="0" borderId="3" xfId="51" applyNumberFormat="1" applyFont="1" applyFill="1" applyBorder="1" applyAlignment="1">
      <alignment horizontal="center" vertical="center" wrapText="1"/>
    </xf>
    <xf numFmtId="166" fontId="39" fillId="0" borderId="6" xfId="51" applyNumberFormat="1" applyFont="1" applyFill="1" applyBorder="1" applyAlignment="1">
      <alignment horizontal="right" wrapText="1"/>
    </xf>
    <xf numFmtId="0" fontId="39" fillId="0" borderId="6" xfId="51" applyNumberFormat="1" applyFont="1" applyFill="1" applyBorder="1" applyAlignment="1">
      <alignment horizontal="left" vertical="center" wrapText="1"/>
    </xf>
    <xf numFmtId="0" fontId="39" fillId="0" borderId="6" xfId="51" applyNumberFormat="1" applyFont="1" applyFill="1" applyBorder="1" applyAlignment="1">
      <alignment vertical="center" wrapText="1"/>
    </xf>
    <xf numFmtId="0" fontId="39" fillId="0" borderId="6" xfId="51" applyNumberFormat="1" applyFont="1" applyFill="1" applyBorder="1" applyAlignment="1">
      <alignment horizontal="center" wrapText="1"/>
    </xf>
    <xf numFmtId="0" fontId="39" fillId="0" borderId="6" xfId="51" applyNumberFormat="1" applyFont="1" applyFill="1" applyBorder="1" applyAlignment="1">
      <alignment horizontal="right" wrapText="1"/>
    </xf>
    <xf numFmtId="0" fontId="37" fillId="0" borderId="6" xfId="100" applyFont="1" applyFill="1" applyBorder="1" applyAlignment="1">
      <alignment vertical="top" wrapText="1"/>
    </xf>
    <xf numFmtId="9" fontId="37" fillId="0" borderId="6" xfId="105" applyFont="1" applyFill="1" applyBorder="1" applyAlignment="1">
      <alignment horizontal="center" vertical="center" wrapText="1"/>
    </xf>
    <xf numFmtId="9" fontId="37" fillId="0" borderId="6" xfId="105" applyFont="1" applyFill="1" applyBorder="1" applyAlignment="1">
      <alignment vertical="top" wrapText="1"/>
    </xf>
    <xf numFmtId="0" fontId="39" fillId="0" borderId="6" xfId="51" applyNumberFormat="1" applyFont="1" applyFill="1" applyBorder="1" applyAlignment="1">
      <alignment wrapText="1"/>
    </xf>
    <xf numFmtId="174" fontId="41" fillId="0" borderId="18" xfId="0" applyNumberFormat="1" applyFont="1" applyFill="1" applyBorder="1" applyAlignment="1" applyProtection="1">
      <alignment vertical="center" wrapText="1"/>
      <protection locked="0"/>
    </xf>
    <xf numFmtId="174" fontId="39" fillId="0" borderId="18" xfId="51" applyNumberFormat="1" applyFont="1" applyFill="1" applyBorder="1" applyAlignment="1">
      <alignment horizontal="center" vertical="top" wrapText="1"/>
    </xf>
    <xf numFmtId="0" fontId="41" fillId="0" borderId="18" xfId="0" applyNumberFormat="1" applyFont="1" applyFill="1" applyBorder="1" applyAlignment="1" applyProtection="1">
      <alignment horizontal="center" vertical="top" wrapText="1"/>
      <protection locked="0"/>
    </xf>
    <xf numFmtId="174" fontId="39" fillId="0" borderId="18" xfId="51" applyNumberFormat="1" applyFont="1" applyFill="1" applyBorder="1" applyAlignment="1">
      <alignment horizontal="right" vertical="top" wrapText="1"/>
    </xf>
    <xf numFmtId="174" fontId="41" fillId="0" borderId="18" xfId="0" applyNumberFormat="1" applyFont="1" applyFill="1" applyBorder="1" applyAlignment="1" applyProtection="1">
      <alignment vertical="top" wrapText="1"/>
      <protection locked="0"/>
    </xf>
    <xf numFmtId="166" fontId="38" fillId="0" borderId="18" xfId="0" applyNumberFormat="1" applyFont="1" applyFill="1" applyBorder="1" applyAlignment="1">
      <alignment horizontal="right" vertical="center"/>
    </xf>
    <xf numFmtId="205" fontId="1" fillId="0" borderId="18" xfId="133" applyNumberFormat="1" applyBorder="1" applyAlignment="1">
      <alignment horizontal="left" vertical="center"/>
    </xf>
    <xf numFmtId="174" fontId="39" fillId="0" borderId="18" xfId="51" applyNumberFormat="1" applyFont="1" applyFill="1" applyBorder="1" applyAlignment="1">
      <alignment horizontal="right" vertical="top"/>
    </xf>
    <xf numFmtId="174" fontId="37" fillId="0" borderId="7" xfId="100" applyNumberFormat="1" applyFont="1" applyFill="1" applyBorder="1" applyAlignment="1">
      <alignment vertical="top" wrapText="1"/>
    </xf>
    <xf numFmtId="0" fontId="37" fillId="0" borderId="7" xfId="100" applyFont="1" applyFill="1" applyBorder="1" applyAlignment="1">
      <alignment vertical="top" wrapText="1"/>
    </xf>
    <xf numFmtId="9" fontId="37" fillId="0" borderId="7" xfId="105" applyFont="1" applyFill="1" applyBorder="1" applyAlignment="1">
      <alignment horizontal="center" vertical="center" wrapText="1"/>
    </xf>
    <xf numFmtId="9" fontId="37" fillId="0" borderId="7" xfId="105" applyFont="1" applyFill="1" applyBorder="1" applyAlignment="1">
      <alignment vertical="top" wrapText="1"/>
    </xf>
    <xf numFmtId="0" fontId="39" fillId="0" borderId="7" xfId="51" applyNumberFormat="1" applyFont="1" applyFill="1" applyBorder="1" applyAlignment="1"/>
    <xf numFmtId="4" fontId="41" fillId="0" borderId="18" xfId="0" applyNumberFormat="1" applyFont="1" applyFill="1" applyBorder="1" applyAlignment="1" applyProtection="1">
      <alignment horizontal="center" vertical="top" wrapText="1"/>
    </xf>
    <xf numFmtId="0" fontId="39" fillId="0" borderId="7" xfId="51" applyNumberFormat="1" applyFont="1" applyFill="1" applyBorder="1" applyAlignment="1">
      <alignment wrapText="1"/>
    </xf>
    <xf numFmtId="176" fontId="40" fillId="0" borderId="19" xfId="0" applyNumberFormat="1" applyFont="1" applyFill="1" applyBorder="1" applyAlignment="1" applyProtection="1">
      <alignment horizontal="center" vertical="top" wrapText="1"/>
    </xf>
    <xf numFmtId="0" fontId="5" fillId="2" borderId="15" xfId="98" applyFont="1" applyBorder="1" applyAlignment="1" applyProtection="1">
      <alignment horizontal="left" vertical="center"/>
      <protection locked="0"/>
    </xf>
    <xf numFmtId="174" fontId="36" fillId="0" borderId="15" xfId="51" applyNumberFormat="1" applyFont="1" applyFill="1" applyBorder="1" applyAlignment="1">
      <alignment horizontal="center" vertical="top" wrapText="1"/>
    </xf>
    <xf numFmtId="0" fontId="40" fillId="0" borderId="15" xfId="0" applyNumberFormat="1" applyFont="1" applyFill="1" applyBorder="1" applyAlignment="1" applyProtection="1">
      <alignment horizontal="center" vertical="top" wrapText="1"/>
      <protection locked="0"/>
    </xf>
    <xf numFmtId="174" fontId="36" fillId="0" borderId="15" xfId="51" applyNumberFormat="1" applyFont="1" applyFill="1" applyBorder="1" applyAlignment="1">
      <alignment horizontal="right" vertical="top" wrapText="1"/>
    </xf>
    <xf numFmtId="174" fontId="40" fillId="0" borderId="15" xfId="0" applyNumberFormat="1" applyFont="1" applyFill="1" applyBorder="1" applyAlignment="1" applyProtection="1">
      <alignment vertical="top" wrapText="1"/>
      <protection locked="0"/>
    </xf>
    <xf numFmtId="174" fontId="27" fillId="0" borderId="15" xfId="100" applyNumberFormat="1" applyFont="1" applyFill="1" applyBorder="1" applyAlignment="1">
      <alignment vertical="top" wrapText="1"/>
    </xf>
    <xf numFmtId="0" fontId="27" fillId="0" borderId="15" xfId="100" applyFont="1" applyFill="1" applyBorder="1" applyAlignment="1">
      <alignment vertical="top" wrapText="1"/>
    </xf>
    <xf numFmtId="9" fontId="27" fillId="0" borderId="15" xfId="105" applyFont="1" applyFill="1" applyBorder="1" applyAlignment="1">
      <alignment horizontal="center" vertical="center" wrapText="1"/>
    </xf>
    <xf numFmtId="9" fontId="27" fillId="0" borderId="15" xfId="105" applyFont="1" applyFill="1" applyBorder="1" applyAlignment="1">
      <alignment vertical="top" wrapText="1"/>
    </xf>
    <xf numFmtId="0" fontId="36" fillId="0" borderId="15" xfId="51" applyNumberFormat="1" applyFont="1" applyFill="1" applyBorder="1" applyAlignment="1">
      <alignment wrapText="1"/>
    </xf>
    <xf numFmtId="174" fontId="37" fillId="0" borderId="8" xfId="100" applyNumberFormat="1" applyFont="1" applyFill="1" applyBorder="1" applyAlignment="1">
      <alignment vertical="top" wrapText="1"/>
    </xf>
    <xf numFmtId="0" fontId="37" fillId="0" borderId="8" xfId="100" applyFont="1" applyFill="1" applyBorder="1" applyAlignment="1">
      <alignment vertical="top" wrapText="1"/>
    </xf>
    <xf numFmtId="9" fontId="37" fillId="0" borderId="8" xfId="105" applyFont="1" applyFill="1" applyBorder="1" applyAlignment="1">
      <alignment horizontal="center" vertical="center" wrapText="1"/>
    </xf>
    <xf numFmtId="9" fontId="37" fillId="0" borderId="8" xfId="105" applyFont="1" applyFill="1" applyBorder="1" applyAlignment="1">
      <alignment vertical="top" wrapText="1"/>
    </xf>
    <xf numFmtId="0" fontId="39" fillId="0" borderId="8" xfId="51" applyNumberFormat="1" applyFont="1" applyFill="1" applyBorder="1" applyAlignment="1">
      <alignment wrapText="1"/>
    </xf>
    <xf numFmtId="205" fontId="1" fillId="0" borderId="3" xfId="133" applyNumberFormat="1" applyBorder="1" applyAlignment="1">
      <alignment horizontal="left" vertical="center" indent="1"/>
    </xf>
    <xf numFmtId="205" fontId="1" fillId="0" borderId="3" xfId="133" applyNumberFormat="1" applyBorder="1" applyAlignment="1">
      <alignment horizontal="left" vertical="center" indent="2"/>
    </xf>
    <xf numFmtId="1" fontId="1" fillId="2" borderId="16" xfId="98" applyNumberFormat="1" applyFont="1" applyBorder="1" applyAlignment="1">
      <alignment horizontal="center"/>
    </xf>
    <xf numFmtId="0" fontId="1" fillId="2" borderId="17" xfId="98" applyFont="1" applyBorder="1" applyAlignment="1">
      <alignment horizontal="center"/>
    </xf>
    <xf numFmtId="174" fontId="40" fillId="0" borderId="15" xfId="0" applyNumberFormat="1" applyFont="1" applyFill="1" applyBorder="1" applyAlignment="1" applyProtection="1">
      <alignment vertical="center"/>
      <protection locked="0"/>
    </xf>
    <xf numFmtId="174" fontId="41" fillId="3" borderId="18" xfId="0" applyNumberFormat="1" applyFont="1" applyFill="1" applyBorder="1" applyAlignment="1" applyProtection="1">
      <alignment vertical="top" wrapText="1"/>
      <protection locked="0"/>
    </xf>
    <xf numFmtId="0" fontId="2" fillId="0" borderId="3" xfId="51" applyNumberFormat="1" applyFont="1" applyFill="1" applyBorder="1" applyAlignment="1">
      <alignment horizontal="center" wrapText="1"/>
    </xf>
    <xf numFmtId="174" fontId="36" fillId="3" borderId="2" xfId="51" applyNumberFormat="1" applyFont="1" applyFill="1" applyBorder="1" applyAlignment="1">
      <alignment horizontal="right" vertical="center" wrapText="1"/>
    </xf>
    <xf numFmtId="174" fontId="36" fillId="0" borderId="3" xfId="51" applyNumberFormat="1" applyFont="1" applyFill="1" applyBorder="1" applyAlignment="1">
      <alignment horizontal="center" vertical="center" wrapText="1"/>
    </xf>
    <xf numFmtId="174" fontId="36" fillId="0" borderId="4" xfId="51" applyNumberFormat="1" applyFont="1" applyFill="1" applyBorder="1" applyAlignment="1">
      <alignment horizontal="center" vertical="center" wrapText="1"/>
    </xf>
    <xf numFmtId="0" fontId="27" fillId="0" borderId="3" xfId="101" applyFont="1" applyFill="1" applyBorder="1" applyAlignment="1">
      <alignment horizontal="center"/>
    </xf>
    <xf numFmtId="0" fontId="27" fillId="0" borderId="3" xfId="101" applyFont="1" applyFill="1" applyBorder="1" applyAlignment="1">
      <alignment horizontal="center" vertical="center" textRotation="90" wrapText="1"/>
    </xf>
    <xf numFmtId="0" fontId="32" fillId="0" borderId="3" xfId="101" applyFont="1" applyFill="1" applyBorder="1"/>
    <xf numFmtId="0" fontId="32" fillId="0" borderId="3" xfId="100" applyFont="1" applyFill="1" applyBorder="1" applyAlignment="1">
      <alignment horizontal="center"/>
    </xf>
    <xf numFmtId="0" fontId="32" fillId="2" borderId="3" xfId="0" applyNumberFormat="1" applyFont="1" applyBorder="1"/>
    <xf numFmtId="0" fontId="32" fillId="0" borderId="3" xfId="101" applyFont="1" applyFill="1" applyBorder="1" applyAlignment="1">
      <alignment horizontal="center"/>
    </xf>
    <xf numFmtId="0" fontId="32" fillId="0" borderId="0" xfId="100" applyFont="1" applyFill="1" applyBorder="1" applyAlignment="1">
      <alignment horizontal="center"/>
    </xf>
    <xf numFmtId="166" fontId="2" fillId="0" borderId="3" xfId="51" applyNumberFormat="1" applyFont="1" applyFill="1" applyBorder="1" applyAlignment="1">
      <alignment horizontal="center" vertical="center" wrapText="1"/>
    </xf>
    <xf numFmtId="166" fontId="39" fillId="0" borderId="3" xfId="51" applyNumberFormat="1" applyFont="1" applyFill="1" applyBorder="1" applyAlignment="1">
      <alignment horizontal="center" vertical="center" wrapText="1"/>
    </xf>
    <xf numFmtId="166" fontId="32" fillId="0" borderId="0" xfId="101" applyNumberFormat="1" applyFont="1" applyFill="1" applyBorder="1" applyAlignment="1"/>
    <xf numFmtId="0" fontId="28" fillId="2" borderId="3" xfId="0" applyNumberFormat="1" applyFont="1" applyBorder="1"/>
    <xf numFmtId="0" fontId="2" fillId="2" borderId="3" xfId="0" applyNumberFormat="1" applyFont="1" applyBorder="1"/>
  </cellXfs>
  <cellStyles count="134">
    <cellStyle name="BigLine" xfId="1"/>
    <cellStyle name="BigLine 2" xfId="2"/>
    <cellStyle name="BigLine 2 2" xfId="3"/>
    <cellStyle name="Blank" xfId="4"/>
    <cellStyle name="Blank 2" xfId="5"/>
    <cellStyle name="Blank 2 2" xfId="6"/>
    <cellStyle name="BLine" xfId="7"/>
    <cellStyle name="BLine 2" xfId="8"/>
    <cellStyle name="BLine 2 2" xfId="9"/>
    <cellStyle name="C2" xfId="10"/>
    <cellStyle name="C2 2" xfId="11"/>
    <cellStyle name="C2 2 2" xfId="12"/>
    <cellStyle name="C2Sctn" xfId="13"/>
    <cellStyle name="C2Sctn 2" xfId="14"/>
    <cellStyle name="C2Sctn 2 2" xfId="15"/>
    <cellStyle name="C3" xfId="16"/>
    <cellStyle name="C3 2" xfId="17"/>
    <cellStyle name="C3 2 2" xfId="18"/>
    <cellStyle name="C3Rem" xfId="19"/>
    <cellStyle name="C3Rem 2" xfId="20"/>
    <cellStyle name="C3Rem 2 2" xfId="21"/>
    <cellStyle name="C3Sctn" xfId="22"/>
    <cellStyle name="C3Sctn 2" xfId="23"/>
    <cellStyle name="C3Sctn 2 2" xfId="24"/>
    <cellStyle name="C4" xfId="25"/>
    <cellStyle name="C4 2" xfId="26"/>
    <cellStyle name="C4 2 2" xfId="27"/>
    <cellStyle name="C5" xfId="28"/>
    <cellStyle name="C5 2" xfId="29"/>
    <cellStyle name="C5 2 2" xfId="30"/>
    <cellStyle name="C6" xfId="31"/>
    <cellStyle name="C6 2" xfId="32"/>
    <cellStyle name="C6 2 2" xfId="33"/>
    <cellStyle name="C7" xfId="34"/>
    <cellStyle name="C7 2" xfId="35"/>
    <cellStyle name="C7 2 2" xfId="36"/>
    <cellStyle name="C7Create" xfId="37"/>
    <cellStyle name="C7Create 2" xfId="38"/>
    <cellStyle name="C7Create 2 2" xfId="39"/>
    <cellStyle name="C8" xfId="40"/>
    <cellStyle name="C8 2" xfId="41"/>
    <cellStyle name="C8 2 2" xfId="42"/>
    <cellStyle name="C8Sctn" xfId="43"/>
    <cellStyle name="C8Sctn 2" xfId="44"/>
    <cellStyle name="C8Sctn 2 2" xfId="45"/>
    <cellStyle name="Comma 2" xfId="46"/>
    <cellStyle name="Comma 2 2" xfId="47"/>
    <cellStyle name="Continued" xfId="48"/>
    <cellStyle name="Continued 2" xfId="49"/>
    <cellStyle name="Continued 2 2" xfId="50"/>
    <cellStyle name="Normal" xfId="0" builtinId="0"/>
    <cellStyle name="Normal 10" xfId="51"/>
    <cellStyle name="Normal 11" xfId="52"/>
    <cellStyle name="Normal 12" xfId="53"/>
    <cellStyle name="Normal 13" xfId="54"/>
    <cellStyle name="Normal 14" xfId="55"/>
    <cellStyle name="Normal 15" xfId="56"/>
    <cellStyle name="Normal 16" xfId="57"/>
    <cellStyle name="Normal 17" xfId="58"/>
    <cellStyle name="Normal 18" xfId="59"/>
    <cellStyle name="Normal 19" xfId="60"/>
    <cellStyle name="Normal 2" xfId="61"/>
    <cellStyle name="Normal 20" xfId="62"/>
    <cellStyle name="Normal 21" xfId="63"/>
    <cellStyle name="Normal 22" xfId="64"/>
    <cellStyle name="Normal 23" xfId="65"/>
    <cellStyle name="Normal 24" xfId="66"/>
    <cellStyle name="Normal 25" xfId="67"/>
    <cellStyle name="Normal 26" xfId="68"/>
    <cellStyle name="Normal 27" xfId="69"/>
    <cellStyle name="Normal 28" xfId="70"/>
    <cellStyle name="Normal 29" xfId="71"/>
    <cellStyle name="Normal 3" xfId="72"/>
    <cellStyle name="Normal 3 2" xfId="73"/>
    <cellStyle name="Normal 30" xfId="74"/>
    <cellStyle name="Normal 31" xfId="75"/>
    <cellStyle name="Normal 32" xfId="76"/>
    <cellStyle name="Normal 33" xfId="77"/>
    <cellStyle name="Normal 34" xfId="78"/>
    <cellStyle name="Normal 35" xfId="79"/>
    <cellStyle name="Normal 36" xfId="80"/>
    <cellStyle name="Normal 37" xfId="81"/>
    <cellStyle name="Normal 38" xfId="82"/>
    <cellStyle name="Normal 39" xfId="83"/>
    <cellStyle name="Normal 40" xfId="84"/>
    <cellStyle name="Normal 41" xfId="85"/>
    <cellStyle name="Normal 42" xfId="86"/>
    <cellStyle name="Normal 43" xfId="87"/>
    <cellStyle name="Normal 44" xfId="88"/>
    <cellStyle name="Normal 45" xfId="89"/>
    <cellStyle name="Normal 46" xfId="90"/>
    <cellStyle name="Normal 47" xfId="91"/>
    <cellStyle name="Normal 48" xfId="92"/>
    <cellStyle name="Normal 49" xfId="93"/>
    <cellStyle name="Normal 5" xfId="94"/>
    <cellStyle name="Normal 50" xfId="95"/>
    <cellStyle name="Normal 6" xfId="96"/>
    <cellStyle name="Normal 7" xfId="97"/>
    <cellStyle name="Normal 7 3" xfId="133"/>
    <cellStyle name="Normal 8" xfId="98"/>
    <cellStyle name="Normal 9" xfId="99"/>
    <cellStyle name="Normal_PAGE1" xfId="100"/>
    <cellStyle name="Normal_PAGES1-3" xfId="101"/>
    <cellStyle name="Null" xfId="102"/>
    <cellStyle name="Null 2" xfId="103"/>
    <cellStyle name="Null 2 2" xfId="104"/>
    <cellStyle name="Percent" xfId="105" builtinId="5"/>
    <cellStyle name="Regular" xfId="106"/>
    <cellStyle name="Regular 2" xfId="107"/>
    <cellStyle name="Regular 2 2" xfId="108"/>
    <cellStyle name="TitleA" xfId="109"/>
    <cellStyle name="TitleA 2" xfId="110"/>
    <cellStyle name="TitleA 2 2" xfId="111"/>
    <cellStyle name="TitleC" xfId="112"/>
    <cellStyle name="TitleC 2" xfId="113"/>
    <cellStyle name="TitleC 2 2" xfId="114"/>
    <cellStyle name="TitleE8" xfId="115"/>
    <cellStyle name="TitleE8 2" xfId="116"/>
    <cellStyle name="TitleE8 2 2" xfId="117"/>
    <cellStyle name="TitleE8x" xfId="118"/>
    <cellStyle name="TitleE8x 2" xfId="119"/>
    <cellStyle name="TitleE8x 2 2" xfId="120"/>
    <cellStyle name="TitleF" xfId="121"/>
    <cellStyle name="TitleF 2" xfId="122"/>
    <cellStyle name="TitleF 2 2" xfId="123"/>
    <cellStyle name="TitleT" xfId="124"/>
    <cellStyle name="TitleT 2" xfId="125"/>
    <cellStyle name="TitleT 2 2" xfId="126"/>
    <cellStyle name="TitleYC89" xfId="127"/>
    <cellStyle name="TitleYC89 2" xfId="128"/>
    <cellStyle name="TitleYC89 2 2" xfId="129"/>
    <cellStyle name="TitleZ" xfId="130"/>
    <cellStyle name="TitleZ 2" xfId="131"/>
    <cellStyle name="TitleZ 2 2" xfId="1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tabSelected="1" view="pageBreakPreview" zoomScale="60" zoomScaleNormal="60" workbookViewId="0">
      <selection activeCell="D25" sqref="D25"/>
    </sheetView>
  </sheetViews>
  <sheetFormatPr defaultColWidth="8.90625" defaultRowHeight="15" x14ac:dyDescent="0.25"/>
  <cols>
    <col min="1" max="1" width="5" style="46" customWidth="1"/>
    <col min="2" max="2" width="30.1796875" style="46" customWidth="1"/>
    <col min="3" max="10" width="20.6328125" style="46" customWidth="1"/>
    <col min="11" max="16384" width="8.90625" style="46"/>
  </cols>
  <sheetData>
    <row r="1" spans="1:19" x14ac:dyDescent="0.25">
      <c r="A1" s="47"/>
      <c r="B1" s="82" t="s">
        <v>48</v>
      </c>
      <c r="C1" s="81"/>
      <c r="D1" s="81"/>
      <c r="E1" s="81"/>
      <c r="F1" s="81"/>
      <c r="G1" s="81"/>
      <c r="H1" s="81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</row>
    <row r="2" spans="1:19" ht="15.6" thickBot="1" x14ac:dyDescent="0.3">
      <c r="A2" s="48"/>
      <c r="B2" s="49"/>
      <c r="C2" s="49"/>
      <c r="D2" s="49"/>
      <c r="E2" s="49"/>
      <c r="F2" s="49"/>
      <c r="G2" s="49"/>
      <c r="H2" s="49"/>
      <c r="I2" s="48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19" x14ac:dyDescent="0.25">
      <c r="A3" s="51"/>
      <c r="B3" s="52"/>
      <c r="C3" s="53"/>
      <c r="D3" s="53"/>
      <c r="E3" s="53"/>
      <c r="F3" s="53"/>
      <c r="G3" s="53"/>
      <c r="H3" s="53"/>
      <c r="I3" s="54"/>
      <c r="J3" s="55"/>
      <c r="K3" s="56"/>
      <c r="L3" s="56"/>
      <c r="M3" s="56"/>
      <c r="N3" s="56"/>
      <c r="O3" s="56"/>
      <c r="P3" s="57"/>
      <c r="Q3" s="57"/>
      <c r="R3" s="57"/>
      <c r="S3" s="57"/>
    </row>
    <row r="4" spans="1:19" ht="30" customHeight="1" x14ac:dyDescent="0.25">
      <c r="A4" s="58"/>
      <c r="B4" s="60"/>
      <c r="C4" s="60"/>
      <c r="D4" s="60"/>
      <c r="E4" s="60"/>
      <c r="F4" s="60"/>
      <c r="G4" s="60"/>
      <c r="H4" s="60"/>
      <c r="I4" s="58"/>
      <c r="J4" s="61"/>
      <c r="K4" s="61"/>
      <c r="L4" s="61"/>
      <c r="M4" s="61"/>
      <c r="N4" s="61"/>
      <c r="O4" s="61"/>
      <c r="P4" s="61"/>
      <c r="Q4" s="61"/>
      <c r="R4" s="61"/>
      <c r="S4" s="61"/>
    </row>
    <row r="5" spans="1:19" ht="30" customHeight="1" x14ac:dyDescent="0.25">
      <c r="A5" s="59"/>
      <c r="B5" s="78">
        <v>1</v>
      </c>
      <c r="C5" s="79" t="str">
        <f>'Page 4 of 4'!H1</f>
        <v xml:space="preserve">Hugh Munro Construction Ltd. </v>
      </c>
      <c r="D5" s="79"/>
      <c r="E5" s="84">
        <f>'Page 4 of 4'!I42</f>
        <v>1615746.25</v>
      </c>
      <c r="F5" s="84"/>
      <c r="G5" s="63"/>
      <c r="H5" s="60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19" ht="30" customHeight="1" x14ac:dyDescent="0.25">
      <c r="A6" s="59"/>
      <c r="B6" s="59">
        <v>2</v>
      </c>
      <c r="C6" s="62" t="str">
        <f>'Page 4 of 4'!J1</f>
        <v>JRoss Construction Landscaping</v>
      </c>
      <c r="D6" s="60"/>
      <c r="E6" s="83">
        <f>'Page 4 of 4'!K$42</f>
        <v>1619810</v>
      </c>
      <c r="F6" s="83"/>
      <c r="G6" s="63"/>
      <c r="H6" s="60"/>
      <c r="I6" s="59"/>
      <c r="J6" s="56"/>
      <c r="K6" s="56"/>
      <c r="L6" s="56"/>
      <c r="M6" s="56"/>
      <c r="N6" s="56"/>
      <c r="O6" s="56"/>
      <c r="P6" s="56"/>
      <c r="Q6" s="56"/>
      <c r="R6" s="56"/>
      <c r="S6" s="56"/>
    </row>
    <row r="7" spans="1:19" ht="30" customHeight="1" x14ac:dyDescent="0.25">
      <c r="A7" s="59"/>
      <c r="B7" s="59">
        <v>3</v>
      </c>
      <c r="C7" s="62" t="str">
        <f>'Page 4 of 4'!L1</f>
        <v>DJN Services</v>
      </c>
      <c r="D7" s="60"/>
      <c r="E7" s="85">
        <f>'Page 4 of 4'!M$42</f>
        <v>1767771</v>
      </c>
      <c r="F7" s="85"/>
      <c r="G7" s="63"/>
      <c r="H7" s="60"/>
      <c r="I7" s="59"/>
      <c r="J7" s="56"/>
      <c r="K7" s="56"/>
      <c r="L7" s="56"/>
      <c r="M7" s="56"/>
      <c r="N7" s="56"/>
      <c r="O7" s="56"/>
      <c r="P7" s="56"/>
      <c r="Q7" s="56"/>
      <c r="R7" s="56"/>
      <c r="S7" s="56"/>
    </row>
    <row r="8" spans="1:19" ht="30" customHeight="1" x14ac:dyDescent="0.25">
      <c r="A8" s="59"/>
      <c r="B8" s="59">
        <v>4</v>
      </c>
      <c r="C8" s="62" t="str">
        <f>'Page 4 of 4'!N1</f>
        <v>Bayview Construction</v>
      </c>
      <c r="D8" s="60"/>
      <c r="E8" s="85">
        <f>'Page 4 of 4'!O$42</f>
        <v>1797885</v>
      </c>
      <c r="F8" s="85"/>
      <c r="G8" s="63"/>
      <c r="H8" s="60"/>
      <c r="I8" s="59"/>
      <c r="J8" s="56"/>
      <c r="K8" s="56"/>
      <c r="L8" s="56"/>
      <c r="M8" s="56"/>
      <c r="N8" s="56"/>
      <c r="O8" s="56"/>
      <c r="P8" s="56"/>
      <c r="Q8" s="56"/>
      <c r="R8" s="56"/>
      <c r="S8" s="56"/>
    </row>
    <row r="9" spans="1:19" ht="30" customHeight="1" x14ac:dyDescent="0.25">
      <c r="A9" s="59"/>
      <c r="B9" s="59">
        <v>5</v>
      </c>
      <c r="C9" s="62" t="str">
        <f>'Page 4 of 4'!P1</f>
        <v>Nelson River Construction</v>
      </c>
      <c r="D9" s="59"/>
      <c r="E9" s="85">
        <f>'Page 4 of 4'!Q$42</f>
        <v>1974985</v>
      </c>
      <c r="F9" s="85"/>
      <c r="G9" s="63"/>
      <c r="H9" s="60"/>
      <c r="I9" s="59"/>
      <c r="J9" s="56"/>
      <c r="K9" s="56"/>
      <c r="L9" s="56"/>
      <c r="M9" s="56"/>
      <c r="N9" s="56"/>
      <c r="O9" s="56"/>
      <c r="P9" s="56"/>
      <c r="Q9" s="56"/>
      <c r="R9" s="56"/>
      <c r="S9" s="56"/>
    </row>
    <row r="10" spans="1:19" ht="30" customHeight="1" x14ac:dyDescent="0.25">
      <c r="A10" s="59"/>
      <c r="B10" s="59">
        <v>6</v>
      </c>
      <c r="C10" s="62" t="str">
        <f>'Page 4 of 4'!R1</f>
        <v>L Chabot Enterprises</v>
      </c>
      <c r="D10" s="60"/>
      <c r="E10" s="80">
        <f>'Page 4 of 4'!S$42</f>
        <v>2101158.84</v>
      </c>
      <c r="F10" s="80"/>
      <c r="G10" s="170"/>
      <c r="H10" s="64"/>
      <c r="I10" s="59"/>
      <c r="J10" s="56"/>
      <c r="K10" s="56"/>
      <c r="L10" s="56"/>
      <c r="M10" s="56"/>
      <c r="N10" s="56"/>
      <c r="O10" s="56"/>
      <c r="P10" s="56"/>
      <c r="Q10" s="56"/>
      <c r="R10" s="56"/>
      <c r="S10" s="56"/>
    </row>
    <row r="11" spans="1:19" ht="30" customHeight="1" x14ac:dyDescent="0.25">
      <c r="A11" s="59"/>
      <c r="B11" s="59">
        <v>7</v>
      </c>
      <c r="C11" s="62" t="str">
        <f>'Page 4 of 4'!T1</f>
        <v>Cambrian Excavators</v>
      </c>
      <c r="D11" s="60"/>
      <c r="E11" s="80">
        <f>'Page 4 of 4'!U$42</f>
        <v>2109805.5</v>
      </c>
      <c r="F11" s="80"/>
      <c r="G11" s="65"/>
      <c r="H11" s="66"/>
      <c r="I11" s="59"/>
      <c r="J11" s="56"/>
      <c r="K11" s="56"/>
      <c r="L11" s="56"/>
      <c r="M11" s="56"/>
      <c r="N11" s="56"/>
      <c r="O11" s="56"/>
      <c r="P11" s="56"/>
      <c r="Q11" s="56"/>
      <c r="R11" s="56"/>
      <c r="S11" s="56"/>
    </row>
    <row r="12" spans="1:19" ht="30" customHeight="1" x14ac:dyDescent="0.25">
      <c r="A12" s="59"/>
      <c r="B12" s="59">
        <v>8</v>
      </c>
      <c r="C12" s="62" t="str">
        <f>'Page 4 of 4'!V1</f>
        <v>Fast Brothers</v>
      </c>
      <c r="D12" s="59"/>
      <c r="E12" s="80">
        <f>'Page 4 of 4'!W$42</f>
        <v>2176118</v>
      </c>
      <c r="F12" s="80"/>
      <c r="G12" s="67"/>
      <c r="H12" s="59"/>
      <c r="I12" s="59"/>
      <c r="J12" s="56"/>
      <c r="K12" s="56"/>
      <c r="L12" s="56"/>
      <c r="M12" s="56"/>
      <c r="N12" s="56"/>
      <c r="O12" s="56"/>
      <c r="P12" s="56"/>
      <c r="Q12" s="56"/>
      <c r="R12" s="56"/>
      <c r="S12" s="56"/>
    </row>
    <row r="13" spans="1:19" ht="30" customHeight="1" x14ac:dyDescent="0.25">
      <c r="A13" s="59"/>
      <c r="B13" s="59">
        <v>9</v>
      </c>
      <c r="C13" s="62" t="str">
        <f>'Page 4 of 4'!X1</f>
        <v>Earth Max Construction</v>
      </c>
      <c r="D13" s="59"/>
      <c r="E13" s="80">
        <f>'Page 4 of 4'!Y$42</f>
        <v>2523915.6800000002</v>
      </c>
      <c r="F13" s="80"/>
      <c r="G13" s="67"/>
      <c r="H13" s="59"/>
      <c r="I13" s="59"/>
      <c r="J13" s="56"/>
      <c r="K13" s="56"/>
      <c r="L13" s="56"/>
      <c r="M13" s="56"/>
      <c r="N13" s="56"/>
      <c r="O13" s="56"/>
      <c r="P13" s="56"/>
      <c r="Q13" s="56"/>
      <c r="R13" s="56"/>
      <c r="S13" s="56"/>
    </row>
    <row r="14" spans="1:19" ht="30" customHeight="1" x14ac:dyDescent="0.25">
      <c r="A14" s="69"/>
      <c r="B14" s="59"/>
      <c r="C14" s="62"/>
      <c r="D14" s="59"/>
      <c r="E14" s="59"/>
      <c r="F14" s="59"/>
      <c r="G14" s="59"/>
      <c r="H14" s="59"/>
      <c r="I14" s="59"/>
      <c r="J14" s="56"/>
      <c r="K14" s="56"/>
      <c r="L14" s="56"/>
      <c r="M14" s="56"/>
      <c r="N14" s="56"/>
      <c r="O14" s="56"/>
      <c r="P14" s="57"/>
      <c r="Q14" s="57"/>
      <c r="R14" s="57"/>
      <c r="S14" s="57"/>
    </row>
    <row r="15" spans="1:19" ht="30" customHeight="1" x14ac:dyDescent="0.25">
      <c r="A15" s="70"/>
      <c r="B15" s="68"/>
      <c r="C15" s="68" t="s">
        <v>12</v>
      </c>
      <c r="D15" s="68"/>
      <c r="E15" s="85">
        <f>'Page 4 of 4'!G42</f>
        <v>1997300</v>
      </c>
      <c r="F15" s="85"/>
      <c r="G15" s="56"/>
      <c r="H15" s="56"/>
      <c r="I15" s="56"/>
      <c r="J15" s="56"/>
      <c r="K15" s="56"/>
      <c r="L15" s="56"/>
      <c r="M15" s="56"/>
      <c r="N15" s="56"/>
      <c r="O15" s="56"/>
      <c r="P15" s="57"/>
      <c r="Q15" s="57"/>
      <c r="R15" s="57"/>
      <c r="S15" s="57"/>
    </row>
    <row r="16" spans="1:19" x14ac:dyDescent="0.25">
      <c r="A16" s="70"/>
      <c r="B16" s="68"/>
      <c r="C16" s="68"/>
      <c r="D16" s="68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7"/>
      <c r="Q16" s="57"/>
      <c r="R16" s="57"/>
      <c r="S16" s="71"/>
    </row>
    <row r="17" spans="1:19" x14ac:dyDescent="0.25">
      <c r="A17" s="70"/>
      <c r="B17" s="68"/>
      <c r="C17" s="68"/>
      <c r="D17" s="68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</row>
    <row r="18" spans="1:19" x14ac:dyDescent="0.25">
      <c r="A18" s="56"/>
      <c r="B18" s="56"/>
      <c r="C18" s="56"/>
      <c r="D18" s="57"/>
      <c r="E18" s="57"/>
      <c r="F18" s="72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</row>
  </sheetData>
  <mergeCells count="11">
    <mergeCell ref="E12:F12"/>
    <mergeCell ref="E5:F5"/>
    <mergeCell ref="E6:F6"/>
    <mergeCell ref="E15:F15"/>
    <mergeCell ref="E7:F7"/>
    <mergeCell ref="E8:F8"/>
    <mergeCell ref="E9:F9"/>
    <mergeCell ref="E10:F10"/>
    <mergeCell ref="E11:F11"/>
    <mergeCell ref="E13:F13"/>
    <mergeCell ref="B1:H1"/>
  </mergeCells>
  <pageMargins left="0.70866141732283472" right="0.70866141732283472" top="1.53" bottom="0.74803149606299213" header="0.31496062992125984" footer="0.31496062992125984"/>
  <pageSetup paperSize="3" orientation="landscape" r:id="rId1"/>
  <headerFooter>
    <oddHeader xml:space="preserve">&amp;CTHE CITY OF WINNIPEG
SUMMARY AND TABULATION OF BIDS FOR
CITY OF WINNIPEG
LYNDALE DRIVE EROSION PROTECTION AND PATHWAY UPGRADES - HIGHFIELD ST TO BIRCHDALE AVE
BID OPPORTUNITY NO. 815-2022
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tabSelected="1" view="pageBreakPreview" zoomScale="85" zoomScaleNormal="70" zoomScaleSheetLayoutView="85" workbookViewId="0">
      <selection activeCell="D25" sqref="D25"/>
    </sheetView>
  </sheetViews>
  <sheetFormatPr defaultColWidth="8.90625" defaultRowHeight="15" x14ac:dyDescent="0.25"/>
  <cols>
    <col min="1" max="1" width="5" style="1" customWidth="1"/>
    <col min="2" max="2" width="57.54296875" style="1" bestFit="1" customWidth="1"/>
    <col min="3" max="7" width="11.81640625" style="1" customWidth="1"/>
    <col min="8" max="15" width="8.90625" style="1"/>
    <col min="16" max="16" width="3.54296875" style="1" customWidth="1"/>
    <col min="17" max="16384" width="8.90625" style="1"/>
  </cols>
  <sheetData>
    <row r="1" spans="1:15" x14ac:dyDescent="0.25">
      <c r="A1" s="3"/>
      <c r="B1" s="3"/>
      <c r="C1" s="3"/>
      <c r="D1" s="3"/>
      <c r="E1" s="3"/>
      <c r="F1" s="3"/>
      <c r="G1" s="3"/>
      <c r="H1" s="2"/>
      <c r="I1" s="2"/>
      <c r="J1" s="2"/>
      <c r="K1" s="3"/>
      <c r="L1" s="3"/>
      <c r="M1" s="3"/>
      <c r="N1" s="3"/>
      <c r="O1" s="3"/>
    </row>
    <row r="2" spans="1:15" x14ac:dyDescent="0.25">
      <c r="A2" s="4"/>
      <c r="B2" s="4"/>
      <c r="C2" s="4"/>
      <c r="D2" s="4"/>
      <c r="E2" s="4"/>
      <c r="F2" s="4"/>
      <c r="G2" s="4"/>
      <c r="H2" s="2"/>
      <c r="I2" s="2"/>
      <c r="J2" s="2"/>
      <c r="K2" s="4"/>
      <c r="L2" s="4"/>
      <c r="M2" s="4"/>
      <c r="N2" s="4"/>
      <c r="O2" s="4"/>
    </row>
    <row r="3" spans="1:15" ht="174" customHeight="1" x14ac:dyDescent="0.25">
      <c r="A3" s="10"/>
      <c r="B3" s="164" t="s">
        <v>13</v>
      </c>
      <c r="C3" s="165" t="str">
        <f>'Page 4 of 4'!H1</f>
        <v xml:space="preserve">Hugh Munro Construction Ltd. </v>
      </c>
      <c r="D3" s="165" t="str">
        <f>'Page 4 of 4'!J1</f>
        <v>JRoss Construction Landscaping</v>
      </c>
      <c r="E3" s="165" t="str">
        <f>'Page 4 of 4'!L1</f>
        <v>DJN Services</v>
      </c>
      <c r="F3" s="165" t="str">
        <f>'Page 4 of 4'!N1</f>
        <v>Bayview Construction</v>
      </c>
      <c r="G3" s="165" t="str">
        <f>'Page 4 of 4'!P1</f>
        <v>Nelson River Construction</v>
      </c>
      <c r="H3" s="165" t="str">
        <f>'Page 4 of 4'!R1</f>
        <v>L Chabot Enterprises</v>
      </c>
      <c r="I3" s="165" t="str">
        <f>'Page 4 of 4'!T1</f>
        <v>Cambrian Excavators</v>
      </c>
      <c r="J3" s="165" t="str">
        <f>'Page 4 of 4'!V1</f>
        <v>Fast Brothers</v>
      </c>
      <c r="K3" s="165" t="str">
        <f>'Page 4 of 4'!X1</f>
        <v>Earth Max Construction</v>
      </c>
      <c r="L3" s="22"/>
      <c r="M3" s="22"/>
      <c r="N3" s="22"/>
      <c r="O3" s="22"/>
    </row>
    <row r="4" spans="1:15" ht="30" customHeight="1" x14ac:dyDescent="0.25">
      <c r="A4" s="17"/>
      <c r="B4" s="166" t="s">
        <v>14</v>
      </c>
      <c r="C4" s="167" t="s">
        <v>15</v>
      </c>
      <c r="D4" s="167" t="s">
        <v>15</v>
      </c>
      <c r="E4" s="167" t="s">
        <v>15</v>
      </c>
      <c r="F4" s="167" t="s">
        <v>15</v>
      </c>
      <c r="G4" s="167" t="s">
        <v>15</v>
      </c>
      <c r="H4" s="167" t="s">
        <v>15</v>
      </c>
      <c r="I4" s="167" t="s">
        <v>15</v>
      </c>
      <c r="J4" s="167" t="s">
        <v>15</v>
      </c>
      <c r="K4" s="167" t="s">
        <v>15</v>
      </c>
      <c r="L4" s="22"/>
      <c r="M4" s="22"/>
      <c r="N4" s="22"/>
      <c r="O4" s="22"/>
    </row>
    <row r="5" spans="1:15" ht="30" customHeight="1" x14ac:dyDescent="0.25">
      <c r="A5" s="16"/>
      <c r="B5" s="168" t="s">
        <v>16</v>
      </c>
      <c r="C5" s="167" t="s">
        <v>15</v>
      </c>
      <c r="D5" s="169" t="s">
        <v>15</v>
      </c>
      <c r="E5" s="169" t="s">
        <v>15</v>
      </c>
      <c r="F5" s="169" t="s">
        <v>25</v>
      </c>
      <c r="G5" s="169" t="s">
        <v>15</v>
      </c>
      <c r="H5" s="169" t="s">
        <v>15</v>
      </c>
      <c r="I5" s="169" t="s">
        <v>25</v>
      </c>
      <c r="J5" s="169" t="s">
        <v>15</v>
      </c>
      <c r="K5" s="169" t="s">
        <v>15</v>
      </c>
      <c r="L5" s="22"/>
      <c r="M5" s="22"/>
      <c r="N5" s="22"/>
      <c r="O5" s="22"/>
    </row>
    <row r="6" spans="1:15" ht="30" customHeight="1" x14ac:dyDescent="0.25">
      <c r="A6" s="16"/>
      <c r="B6" s="166" t="s">
        <v>17</v>
      </c>
      <c r="C6" s="169" t="s">
        <v>15</v>
      </c>
      <c r="D6" s="167" t="s">
        <v>15</v>
      </c>
      <c r="E6" s="167" t="s">
        <v>15</v>
      </c>
      <c r="F6" s="167" t="s">
        <v>15</v>
      </c>
      <c r="G6" s="167" t="s">
        <v>15</v>
      </c>
      <c r="H6" s="167" t="s">
        <v>15</v>
      </c>
      <c r="I6" s="167" t="s">
        <v>15</v>
      </c>
      <c r="J6" s="167" t="s">
        <v>15</v>
      </c>
      <c r="K6" s="167" t="s">
        <v>15</v>
      </c>
      <c r="L6" s="22"/>
      <c r="M6" s="22"/>
      <c r="N6" s="22"/>
      <c r="O6" s="22"/>
    </row>
    <row r="7" spans="1:15" x14ac:dyDescent="0.25">
      <c r="A7" s="16"/>
      <c r="B7" s="16"/>
      <c r="C7" s="18"/>
      <c r="D7" s="16"/>
      <c r="E7" s="16"/>
      <c r="F7" s="18"/>
      <c r="G7" s="18"/>
      <c r="H7" s="16"/>
      <c r="I7" s="16"/>
      <c r="J7" s="16"/>
      <c r="K7" s="16"/>
      <c r="L7" s="16"/>
      <c r="M7" s="16"/>
      <c r="N7" s="16"/>
      <c r="O7" s="16"/>
    </row>
    <row r="8" spans="1:15" x14ac:dyDescent="0.25">
      <c r="A8" s="19"/>
      <c r="B8" s="23"/>
      <c r="C8" s="18"/>
      <c r="D8" s="16"/>
      <c r="E8" s="16"/>
      <c r="F8" s="18"/>
      <c r="G8" s="18"/>
      <c r="H8" s="19"/>
      <c r="I8" s="19"/>
      <c r="J8" s="19"/>
      <c r="K8" s="19"/>
      <c r="L8" s="19"/>
      <c r="M8" s="19"/>
      <c r="N8" s="19"/>
      <c r="O8" s="19"/>
    </row>
    <row r="9" spans="1:15" x14ac:dyDescent="0.25">
      <c r="A9" s="20"/>
      <c r="B9" s="16"/>
      <c r="C9" s="16"/>
      <c r="D9" s="16"/>
      <c r="E9" s="16"/>
      <c r="F9" s="16"/>
      <c r="G9" s="16"/>
      <c r="H9" s="16"/>
      <c r="I9" s="16"/>
      <c r="J9" s="16"/>
      <c r="K9" s="22"/>
      <c r="L9" s="22"/>
      <c r="M9" s="22"/>
      <c r="N9" s="22"/>
      <c r="O9" s="22"/>
    </row>
    <row r="10" spans="1:15" x14ac:dyDescent="0.25">
      <c r="A10" s="20"/>
      <c r="B10" s="19"/>
      <c r="C10" s="19"/>
      <c r="D10" s="19"/>
      <c r="E10" s="16"/>
      <c r="F10" s="16"/>
      <c r="G10" s="16"/>
      <c r="H10" s="16"/>
      <c r="I10" s="16"/>
      <c r="J10" s="16"/>
      <c r="K10" s="22"/>
      <c r="L10" s="22"/>
      <c r="M10" s="22"/>
      <c r="N10" s="22"/>
      <c r="O10" s="22"/>
    </row>
    <row r="11" spans="1:15" x14ac:dyDescent="0.25">
      <c r="A11" s="20"/>
      <c r="B11" s="19"/>
      <c r="C11" s="19"/>
      <c r="D11" s="19"/>
      <c r="E11" s="16"/>
      <c r="F11" s="16"/>
      <c r="G11" s="16"/>
      <c r="H11" s="16"/>
      <c r="I11" s="16"/>
      <c r="J11" s="16"/>
      <c r="K11" s="22"/>
      <c r="L11" s="22"/>
      <c r="M11" s="22"/>
      <c r="N11" s="24"/>
      <c r="O11" s="24"/>
    </row>
    <row r="12" spans="1:15" x14ac:dyDescent="0.25">
      <c r="A12" s="20"/>
      <c r="B12" s="19"/>
      <c r="C12" s="19"/>
      <c r="D12" s="19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</row>
    <row r="13" spans="1:15" x14ac:dyDescent="0.25">
      <c r="A13" s="16"/>
      <c r="B13" s="16"/>
      <c r="C13" s="16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</sheetData>
  <pageMargins left="0.70866141732283472" right="0.70866141732283472" top="1.28" bottom="0.74803149606299213" header="0.31496062992125984" footer="0.31496062992125984"/>
  <pageSetup paperSize="3" scale="84" orientation="landscape" r:id="rId1"/>
  <headerFooter>
    <oddHeader xml:space="preserve">&amp;CTHE CITY OF WINNIPEG
SUMMARY AND TABULATION OF BIDS FOR
CITY OF WINNIPEG
LYNDALE DRIVE EROSION PROTECTION AND PATHWAY UPGRADES - HIGHFIELD ST TO BIRCHDALE AVE
BID OPPORTUNITY NO. 815-2022
</oddHeader>
    <oddFooter>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tabSelected="1" view="pageBreakPreview" zoomScale="85" zoomScaleNormal="100" zoomScaleSheetLayoutView="85" workbookViewId="0">
      <selection activeCell="D25" sqref="D25"/>
    </sheetView>
  </sheetViews>
  <sheetFormatPr defaultColWidth="8.90625" defaultRowHeight="15" x14ac:dyDescent="0.25"/>
  <cols>
    <col min="1" max="1" width="5" style="1" customWidth="1"/>
    <col min="2" max="18" width="8.90625" style="1"/>
    <col min="19" max="19" width="15" style="1" customWidth="1"/>
    <col min="20" max="16384" width="8.90625" style="1"/>
  </cols>
  <sheetData>
    <row r="1" spans="1:2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21" x14ac:dyDescent="0.25">
      <c r="A2" s="90" t="s">
        <v>18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</row>
    <row r="3" spans="1:21" ht="15.6" thickBot="1" x14ac:dyDescent="0.3">
      <c r="A3" s="5"/>
      <c r="B3" s="6"/>
      <c r="C3" s="6"/>
      <c r="D3" s="6"/>
      <c r="E3" s="7"/>
      <c r="F3" s="7"/>
      <c r="G3" s="7"/>
      <c r="H3" s="7"/>
      <c r="I3" s="7"/>
      <c r="J3" s="8"/>
      <c r="K3" s="9"/>
      <c r="L3" s="9"/>
      <c r="M3" s="9"/>
      <c r="N3" s="9"/>
      <c r="O3" s="9"/>
      <c r="P3" s="9"/>
      <c r="Q3" s="9"/>
      <c r="R3" s="9"/>
      <c r="S3" s="9"/>
    </row>
    <row r="4" spans="1:21" ht="16.2" thickTop="1" thickBot="1" x14ac:dyDescent="0.3">
      <c r="A4" s="86" t="s">
        <v>19</v>
      </c>
      <c r="B4" s="87"/>
      <c r="C4" s="87"/>
      <c r="D4" s="87"/>
      <c r="E4" s="87"/>
      <c r="F4" s="87"/>
      <c r="G4" s="87"/>
      <c r="H4" s="87"/>
      <c r="I4" s="88"/>
      <c r="J4" s="87" t="s">
        <v>20</v>
      </c>
      <c r="K4" s="87"/>
      <c r="L4" s="87"/>
      <c r="M4" s="87"/>
      <c r="N4" s="87"/>
      <c r="O4" s="87"/>
      <c r="P4" s="87"/>
      <c r="Q4" s="87"/>
      <c r="R4" s="87"/>
      <c r="S4" s="88"/>
    </row>
    <row r="5" spans="1:21" ht="16.2" thickTop="1" x14ac:dyDescent="0.3">
      <c r="A5" s="10"/>
      <c r="B5" s="11" t="str">
        <f>"L Chabot Enterprises - Arithmetic Error on Amount for Bid Item "&amp;U5</f>
        <v>L Chabot Enterprises - Arithmetic Error on Amount for Bid Item 5.c-i</v>
      </c>
      <c r="C5" s="10"/>
      <c r="D5" s="77"/>
      <c r="E5" s="13"/>
      <c r="F5" s="14"/>
      <c r="G5" s="11"/>
      <c r="H5" s="11"/>
      <c r="I5" s="11"/>
      <c r="J5" s="11"/>
      <c r="K5" s="11"/>
      <c r="L5" s="11" t="s">
        <v>97</v>
      </c>
      <c r="M5" s="11"/>
      <c r="O5" s="11"/>
      <c r="P5" s="11"/>
      <c r="Q5" s="15"/>
      <c r="R5" s="15"/>
      <c r="S5" s="15"/>
      <c r="U5" s="175" t="s">
        <v>94</v>
      </c>
    </row>
    <row r="6" spans="1:21" ht="15.6" x14ac:dyDescent="0.3">
      <c r="A6" s="10"/>
      <c r="B6" s="11" t="str">
        <f t="shared" ref="B6:B8" si="0">"L Chabot Enterprises - Arithmetic Error on Amount for Bid Item "&amp;U6</f>
        <v>L Chabot Enterprises - Arithmetic Error on Amount for Bid Item 5.c-ii</v>
      </c>
      <c r="C6" s="10"/>
      <c r="D6" s="77"/>
      <c r="E6" s="13"/>
      <c r="F6" s="14"/>
      <c r="G6" s="11"/>
      <c r="H6" s="11"/>
      <c r="I6" s="11"/>
      <c r="J6" s="11"/>
      <c r="K6" s="11"/>
      <c r="L6" s="11" t="s">
        <v>97</v>
      </c>
      <c r="M6" s="11"/>
      <c r="O6" s="11"/>
      <c r="P6" s="11"/>
      <c r="Q6" s="15"/>
      <c r="R6" s="15"/>
      <c r="S6" s="15"/>
      <c r="U6" s="175" t="s">
        <v>95</v>
      </c>
    </row>
    <row r="7" spans="1:21" ht="15.6" x14ac:dyDescent="0.3">
      <c r="A7" s="10"/>
      <c r="B7" s="11" t="str">
        <f t="shared" si="0"/>
        <v>L Chabot Enterprises - Arithmetic Error on Amount for Bid Item 5.e</v>
      </c>
      <c r="C7" s="10"/>
      <c r="D7" s="77"/>
      <c r="E7" s="13"/>
      <c r="F7" s="14"/>
      <c r="G7" s="11"/>
      <c r="H7" s="11"/>
      <c r="I7" s="11"/>
      <c r="J7" s="11"/>
      <c r="K7" s="11"/>
      <c r="L7" s="11" t="s">
        <v>97</v>
      </c>
      <c r="M7" s="11"/>
      <c r="O7" s="11"/>
      <c r="P7" s="11"/>
      <c r="Q7" s="15"/>
      <c r="R7" s="15"/>
      <c r="S7" s="15"/>
      <c r="U7" s="175" t="s">
        <v>96</v>
      </c>
    </row>
    <row r="8" spans="1:21" ht="15.6" x14ac:dyDescent="0.3">
      <c r="A8" s="10"/>
      <c r="B8" s="11" t="str">
        <f t="shared" si="0"/>
        <v>L Chabot Enterprises - Arithmetic Error on Amount for Bid Item 10</v>
      </c>
      <c r="C8" s="10"/>
      <c r="D8" s="77"/>
      <c r="E8" s="13"/>
      <c r="F8" s="14"/>
      <c r="G8" s="11"/>
      <c r="H8" s="11"/>
      <c r="I8" s="11"/>
      <c r="J8" s="11"/>
      <c r="K8" s="11"/>
      <c r="L8" s="11" t="s">
        <v>97</v>
      </c>
      <c r="M8" s="11"/>
      <c r="O8" s="11"/>
      <c r="P8" s="11"/>
      <c r="Q8" s="15"/>
      <c r="R8" s="15"/>
      <c r="S8" s="15"/>
      <c r="U8" s="174">
        <v>10</v>
      </c>
    </row>
    <row r="9" spans="1:21" ht="15.6" x14ac:dyDescent="0.3">
      <c r="A9" s="10"/>
      <c r="B9" s="11" t="str">
        <f>"L Chabot Enterprises - Arithmetic Error on Subtotal "&amp;U9</f>
        <v>L Chabot Enterprises - Arithmetic Error on Subtotal C</v>
      </c>
      <c r="C9" s="10"/>
      <c r="D9" s="77"/>
      <c r="E9" s="13"/>
      <c r="F9" s="14"/>
      <c r="G9" s="11"/>
      <c r="H9" s="11"/>
      <c r="I9" s="11"/>
      <c r="J9" s="11"/>
      <c r="K9" s="11"/>
      <c r="L9" s="11" t="s">
        <v>97</v>
      </c>
      <c r="M9" s="11"/>
      <c r="O9" s="11"/>
      <c r="P9" s="11"/>
      <c r="Q9" s="15"/>
      <c r="R9" s="15"/>
      <c r="S9" s="15"/>
      <c r="U9" s="175" t="s">
        <v>37</v>
      </c>
    </row>
    <row r="10" spans="1:21" ht="15.6" x14ac:dyDescent="0.3">
      <c r="A10" s="10"/>
      <c r="B10" s="11" t="str">
        <f t="shared" ref="B10:B11" si="1">"L Chabot Enterprises - Arithmetic Error on Subtotal for Bid Item "&amp;U10</f>
        <v>L Chabot Enterprises - Arithmetic Error on Subtotal for Bid Item 11</v>
      </c>
      <c r="C10" s="10"/>
      <c r="D10" s="77"/>
      <c r="E10" s="13"/>
      <c r="F10" s="14"/>
      <c r="G10" s="11"/>
      <c r="H10" s="11"/>
      <c r="I10" s="11"/>
      <c r="J10" s="11"/>
      <c r="K10" s="11"/>
      <c r="L10" s="11" t="s">
        <v>97</v>
      </c>
      <c r="M10" s="11"/>
      <c r="O10" s="11"/>
      <c r="P10" s="11"/>
      <c r="Q10" s="15"/>
      <c r="R10" s="15"/>
      <c r="S10" s="15"/>
      <c r="U10" s="174">
        <v>11</v>
      </c>
    </row>
    <row r="11" spans="1:21" ht="15.6" x14ac:dyDescent="0.3">
      <c r="A11" s="10"/>
      <c r="B11" s="11" t="str">
        <f t="shared" si="1"/>
        <v>L Chabot Enterprises - Arithmetic Error on Subtotal for Bid Item 14</v>
      </c>
      <c r="C11" s="10"/>
      <c r="D11" s="77"/>
      <c r="E11" s="13"/>
      <c r="F11" s="14"/>
      <c r="G11" s="11"/>
      <c r="H11" s="11"/>
      <c r="I11" s="11"/>
      <c r="J11" s="11"/>
      <c r="K11" s="11"/>
      <c r="L11" s="11" t="s">
        <v>97</v>
      </c>
      <c r="M11" s="11"/>
      <c r="O11" s="11"/>
      <c r="P11" s="11"/>
      <c r="Q11" s="15"/>
      <c r="R11" s="15"/>
      <c r="S11" s="15"/>
      <c r="U11" s="174">
        <v>14</v>
      </c>
    </row>
    <row r="12" spans="1:21" ht="15.6" x14ac:dyDescent="0.3">
      <c r="A12" s="10"/>
      <c r="B12" s="11" t="str">
        <f t="shared" ref="B12" si="2">"L Chabot Enterprises - Arithmetic Error on Subtotal for Bid Item "&amp;U12</f>
        <v>L Chabot Enterprises - Arithmetic Error on Subtotal for Bid Item 16</v>
      </c>
      <c r="C12" s="10"/>
      <c r="D12" s="77"/>
      <c r="E12" s="13"/>
      <c r="F12" s="14"/>
      <c r="G12" s="11"/>
      <c r="H12" s="11"/>
      <c r="I12" s="11"/>
      <c r="J12" s="11"/>
      <c r="K12" s="11"/>
      <c r="L12" s="11" t="s">
        <v>97</v>
      </c>
      <c r="M12" s="11"/>
      <c r="O12" s="11"/>
      <c r="P12" s="11"/>
      <c r="Q12" s="15"/>
      <c r="R12" s="15"/>
      <c r="S12" s="15"/>
      <c r="U12" s="174">
        <v>16</v>
      </c>
    </row>
    <row r="13" spans="1:21" ht="15.6" x14ac:dyDescent="0.3">
      <c r="A13" s="10"/>
      <c r="B13" s="11" t="str">
        <f>"L Chabot Enterprises - Arithmetic Error on Subtotal "&amp;U13</f>
        <v>L Chabot Enterprises - Arithmetic Error on Subtotal D</v>
      </c>
      <c r="C13" s="10"/>
      <c r="D13" s="77"/>
      <c r="E13" s="13"/>
      <c r="F13" s="14"/>
      <c r="G13" s="11"/>
      <c r="H13" s="11"/>
      <c r="I13" s="11"/>
      <c r="J13" s="11"/>
      <c r="K13" s="11"/>
      <c r="L13" s="11" t="s">
        <v>97</v>
      </c>
      <c r="M13" s="11"/>
      <c r="O13" s="11"/>
      <c r="P13" s="11"/>
      <c r="Q13" s="15"/>
      <c r="R13" s="15"/>
      <c r="S13" s="15"/>
      <c r="U13" s="175" t="s">
        <v>40</v>
      </c>
    </row>
    <row r="14" spans="1:21" ht="15.6" x14ac:dyDescent="0.3">
      <c r="A14" s="10"/>
      <c r="B14" s="11" t="str">
        <f>"L Chabot Enterprises - Arithmetic Error on Total Bid Price"</f>
        <v>L Chabot Enterprises - Arithmetic Error on Total Bid Price</v>
      </c>
      <c r="C14" s="10"/>
      <c r="D14" s="77"/>
      <c r="E14" s="13"/>
      <c r="F14" s="14"/>
      <c r="G14" s="11"/>
      <c r="H14" s="11"/>
      <c r="I14" s="11"/>
      <c r="J14" s="11"/>
      <c r="K14" s="11"/>
      <c r="L14" s="11" t="s">
        <v>97</v>
      </c>
      <c r="M14" s="11"/>
      <c r="O14" s="11"/>
      <c r="P14" s="11"/>
      <c r="Q14" s="15"/>
      <c r="R14" s="15"/>
      <c r="S14" s="15"/>
      <c r="U14" s="175" t="s">
        <v>40</v>
      </c>
    </row>
    <row r="15" spans="1:21" ht="15.6" x14ac:dyDescent="0.3">
      <c r="A15" s="10"/>
      <c r="B15" s="11"/>
      <c r="C15" s="10"/>
      <c r="D15" s="12"/>
      <c r="E15" s="13"/>
      <c r="F15" s="14"/>
      <c r="G15" s="11"/>
      <c r="H15" s="11"/>
      <c r="I15" s="11"/>
      <c r="J15" s="11"/>
      <c r="K15" s="11"/>
      <c r="L15" s="11"/>
      <c r="M15" s="11"/>
      <c r="O15" s="11"/>
      <c r="P15" s="11"/>
      <c r="Q15" s="15"/>
      <c r="R15" s="15"/>
      <c r="S15" s="15"/>
    </row>
    <row r="16" spans="1:21" x14ac:dyDescent="0.25">
      <c r="A16" s="89" t="s">
        <v>47</v>
      </c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</row>
    <row r="17" spans="1:19" x14ac:dyDescent="0.25">
      <c r="A17" s="17"/>
      <c r="B17" s="17"/>
      <c r="C17" s="17"/>
      <c r="D17" s="17"/>
      <c r="E17" s="17"/>
      <c r="F17" s="62" t="s">
        <v>53</v>
      </c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</row>
    <row r="18" spans="1:19" x14ac:dyDescent="0.25">
      <c r="A18" s="16"/>
      <c r="B18" s="16"/>
      <c r="C18" s="18"/>
      <c r="D18" s="16"/>
      <c r="E18" s="16"/>
      <c r="F18" s="62" t="s">
        <v>91</v>
      </c>
      <c r="G18" s="18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</row>
    <row r="19" spans="1:19" x14ac:dyDescent="0.25">
      <c r="A19" s="16"/>
      <c r="B19" s="16"/>
      <c r="C19" s="18"/>
      <c r="D19" s="16"/>
      <c r="E19" s="16"/>
      <c r="F19" s="62" t="s">
        <v>54</v>
      </c>
      <c r="G19" s="18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</row>
    <row r="20" spans="1:19" x14ac:dyDescent="0.25">
      <c r="A20" s="16"/>
      <c r="B20" s="16"/>
      <c r="C20" s="18"/>
      <c r="D20" s="16"/>
      <c r="E20" s="16"/>
      <c r="F20" s="62" t="s">
        <v>55</v>
      </c>
      <c r="G20" s="18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</row>
    <row r="21" spans="1:19" x14ac:dyDescent="0.25">
      <c r="A21" s="16"/>
      <c r="B21" s="16"/>
      <c r="C21" s="18"/>
      <c r="D21" s="16"/>
      <c r="E21" s="16"/>
      <c r="F21" s="62" t="s">
        <v>56</v>
      </c>
      <c r="G21" s="18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</row>
    <row r="22" spans="1:19" x14ac:dyDescent="0.25">
      <c r="A22" s="16"/>
      <c r="B22" s="16"/>
      <c r="C22" s="18"/>
      <c r="D22" s="16"/>
      <c r="E22" s="16"/>
      <c r="F22" s="62" t="s">
        <v>57</v>
      </c>
      <c r="G22" s="18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</row>
    <row r="23" spans="1:19" x14ac:dyDescent="0.25">
      <c r="A23" s="19"/>
      <c r="B23" s="19"/>
      <c r="C23" s="14"/>
      <c r="D23" s="19"/>
      <c r="E23" s="19"/>
      <c r="F23" s="173" t="s">
        <v>93</v>
      </c>
      <c r="G23" s="14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</row>
    <row r="24" spans="1:19" x14ac:dyDescent="0.25">
      <c r="A24" s="20"/>
      <c r="B24" s="19"/>
      <c r="C24" s="19"/>
      <c r="D24" s="19"/>
      <c r="E24" s="16"/>
      <c r="F24" s="62" t="s">
        <v>58</v>
      </c>
      <c r="G24" s="16"/>
      <c r="H24" s="16"/>
      <c r="I24" s="16"/>
      <c r="J24" s="16"/>
      <c r="K24" s="16"/>
      <c r="L24" s="16"/>
      <c r="M24" s="16"/>
      <c r="N24" s="16"/>
      <c r="O24" s="16"/>
      <c r="P24" s="15"/>
      <c r="Q24" s="15"/>
      <c r="R24" s="15"/>
      <c r="S24" s="15"/>
    </row>
    <row r="25" spans="1:19" x14ac:dyDescent="0.25">
      <c r="A25" s="20"/>
      <c r="B25" s="19"/>
      <c r="C25" s="19"/>
      <c r="D25" s="19"/>
      <c r="E25" s="16"/>
      <c r="F25" s="62" t="s">
        <v>59</v>
      </c>
      <c r="G25" s="16"/>
      <c r="H25" s="16"/>
      <c r="I25" s="16"/>
      <c r="J25" s="16"/>
      <c r="K25" s="16"/>
      <c r="L25" s="16"/>
      <c r="M25" s="16"/>
      <c r="N25" s="16"/>
      <c r="O25" s="16"/>
      <c r="P25" s="15"/>
      <c r="Q25" s="15"/>
      <c r="R25" s="15"/>
      <c r="S25" s="15"/>
    </row>
    <row r="26" spans="1:19" x14ac:dyDescent="0.25">
      <c r="A26" s="20"/>
      <c r="B26" s="19"/>
      <c r="C26" s="19"/>
      <c r="D26" s="19"/>
      <c r="E26" s="16"/>
      <c r="F26" s="62"/>
      <c r="G26" s="16"/>
      <c r="H26" s="16"/>
      <c r="I26" s="16"/>
      <c r="J26" s="16"/>
      <c r="K26" s="16"/>
      <c r="L26" s="16"/>
      <c r="M26" s="16"/>
      <c r="N26" s="16"/>
      <c r="O26" s="16"/>
      <c r="P26" s="15"/>
      <c r="Q26" s="15"/>
      <c r="R26" s="15"/>
      <c r="S26" s="21"/>
    </row>
    <row r="27" spans="1:19" x14ac:dyDescent="0.25">
      <c r="A27" s="20"/>
      <c r="B27" s="19"/>
      <c r="C27" s="19"/>
      <c r="D27" s="19"/>
      <c r="E27" s="15"/>
      <c r="F27" s="62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</row>
    <row r="28" spans="1:19" x14ac:dyDescent="0.25">
      <c r="A28" s="16"/>
      <c r="B28" s="16"/>
      <c r="C28" s="16"/>
      <c r="D28" s="15"/>
      <c r="E28" s="15"/>
      <c r="F28" s="62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</row>
    <row r="29" spans="1:19" x14ac:dyDescent="0.25">
      <c r="A29" s="13"/>
      <c r="B29" s="13"/>
      <c r="C29" s="13"/>
      <c r="D29" s="13"/>
      <c r="E29" s="13"/>
      <c r="F29" s="62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1:19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</row>
    <row r="31" spans="1:19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</row>
    <row r="32" spans="1:19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</row>
    <row r="33" spans="1:19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</row>
    <row r="34" spans="1:19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</row>
    <row r="35" spans="1:19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</row>
    <row r="36" spans="1:19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</row>
  </sheetData>
  <mergeCells count="4">
    <mergeCell ref="A4:I4"/>
    <mergeCell ref="J4:S4"/>
    <mergeCell ref="A16:S16"/>
    <mergeCell ref="A2:S2"/>
  </mergeCells>
  <pageMargins left="0.70866141732283472" right="0.70866141732283472" top="1.62" bottom="0.74803149606299213" header="0.31496062992125984" footer="0.31496062992125984"/>
  <pageSetup paperSize="3" scale="97" orientation="landscape" r:id="rId1"/>
  <headerFooter>
    <oddHeader>&amp;CTHE CITY OF WINNIPEG
SUMMARY AND TABULATION OF BIDS FOR
CITY OF WINNIPEG
LYNDALE DRIVE EROSION PROTECTION AND PATHWAY UPGRADES - HIGHFIELD ST TO BIRCHDALE AVE
BID OPPORTUNITY NO. 815-2022</oddHeader>
    <oddFooter>&amp;CPage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3"/>
    <pageSetUpPr autoPageBreaks="0"/>
  </sheetPr>
  <dimension ref="A1:AP59"/>
  <sheetViews>
    <sheetView showZeros="0" tabSelected="1" showOutlineSymbols="0" view="pageBreakPreview" zoomScale="40" zoomScaleNormal="40" zoomScaleSheetLayoutView="40" zoomScalePageLayoutView="50" workbookViewId="0">
      <pane xSplit="7" ySplit="3" topLeftCell="H4" activePane="bottomRight" state="frozen"/>
      <selection activeCell="D25" sqref="D25"/>
      <selection pane="topRight" activeCell="D25" sqref="D25"/>
      <selection pane="bottomLeft" activeCell="D25" sqref="D25"/>
      <selection pane="bottomRight" activeCell="D25" sqref="D25"/>
    </sheetView>
  </sheetViews>
  <sheetFormatPr defaultColWidth="10.54296875" defaultRowHeight="36" customHeight="1" x14ac:dyDescent="0.25"/>
  <cols>
    <col min="1" max="1" width="7.90625" style="27" customWidth="1"/>
    <col min="2" max="2" width="8.81640625" style="99" customWidth="1"/>
    <col min="3" max="3" width="36.81640625" style="95" customWidth="1"/>
    <col min="4" max="4" width="8.81640625" style="91" bestFit="1" customWidth="1"/>
    <col min="5" max="5" width="11.81640625" style="91" customWidth="1"/>
    <col min="6" max="6" width="17.90625" style="27" bestFit="1" customWidth="1"/>
    <col min="7" max="7" width="16.81640625" style="27" customWidth="1"/>
    <col min="8" max="8" width="17.90625" style="29" bestFit="1" customWidth="1"/>
    <col min="9" max="9" width="17.54296875" style="28" bestFit="1" customWidth="1"/>
    <col min="10" max="10" width="17.90625" style="29" bestFit="1" customWidth="1"/>
    <col min="11" max="11" width="17.54296875" style="28" bestFit="1" customWidth="1"/>
    <col min="12" max="12" width="17.90625" style="29" bestFit="1" customWidth="1"/>
    <col min="13" max="13" width="17.1796875" style="28" bestFit="1" customWidth="1"/>
    <col min="14" max="14" width="17.90625" style="29" bestFit="1" customWidth="1"/>
    <col min="15" max="15" width="17.90625" style="28" bestFit="1" customWidth="1"/>
    <col min="16" max="16" width="17.90625" style="29" bestFit="1" customWidth="1"/>
    <col min="17" max="17" width="17.54296875" style="28" bestFit="1" customWidth="1"/>
    <col min="18" max="18" width="17.90625" style="29" bestFit="1" customWidth="1"/>
    <col min="19" max="19" width="17.1796875" style="28" bestFit="1" customWidth="1"/>
    <col min="20" max="20" width="17.90625" style="29" bestFit="1" customWidth="1"/>
    <col min="21" max="21" width="17.90625" style="28" bestFit="1" customWidth="1"/>
    <col min="22" max="22" width="17.90625" style="29" bestFit="1" customWidth="1"/>
    <col min="23" max="23" width="17.54296875" style="28" bestFit="1" customWidth="1"/>
    <col min="24" max="24" width="17.90625" style="29" bestFit="1" customWidth="1"/>
    <col min="25" max="25" width="17.1796875" style="28" bestFit="1" customWidth="1"/>
    <col min="26" max="26" width="17.90625" style="29" bestFit="1" customWidth="1"/>
    <col min="27" max="27" width="17.54296875" style="28" bestFit="1" customWidth="1"/>
    <col min="28" max="28" width="17.90625" style="29" bestFit="1" customWidth="1"/>
    <col min="29" max="29" width="17.54296875" style="28" bestFit="1" customWidth="1"/>
    <col min="30" max="30" width="17.90625" style="29" bestFit="1" customWidth="1"/>
    <col min="31" max="31" width="17.90625" style="28" bestFit="1" customWidth="1"/>
    <col min="32" max="32" width="17.90625" style="29" bestFit="1" customWidth="1"/>
    <col min="33" max="33" width="17.54296875" style="28" bestFit="1" customWidth="1"/>
    <col min="34" max="34" width="16.08984375" style="29" customWidth="1"/>
    <col min="35" max="35" width="15" style="28" customWidth="1"/>
    <col min="36" max="36" width="16.08984375" style="29" customWidth="1"/>
    <col min="37" max="37" width="15" style="28" customWidth="1"/>
    <col min="38" max="38" width="16.08984375" style="29" customWidth="1"/>
    <col min="39" max="39" width="15" style="75" customWidth="1"/>
    <col min="40" max="40" width="16.08984375" style="45" customWidth="1"/>
    <col min="41" max="41" width="15" style="28" customWidth="1"/>
    <col min="42" max="16384" width="10.54296875" style="28"/>
  </cols>
  <sheetData>
    <row r="1" spans="1:42" s="111" customFormat="1" ht="15" customHeight="1" x14ac:dyDescent="0.25">
      <c r="A1" s="102"/>
      <c r="B1" s="103" t="s">
        <v>21</v>
      </c>
      <c r="C1" s="104"/>
      <c r="D1" s="105" t="s">
        <v>23</v>
      </c>
      <c r="E1" s="105"/>
      <c r="F1" s="106" t="s">
        <v>24</v>
      </c>
      <c r="G1" s="106"/>
      <c r="H1" s="107" t="s">
        <v>53</v>
      </c>
      <c r="I1" s="106"/>
      <c r="J1" s="107" t="s">
        <v>91</v>
      </c>
      <c r="K1" s="106"/>
      <c r="L1" s="107" t="s">
        <v>54</v>
      </c>
      <c r="M1" s="106"/>
      <c r="N1" s="107" t="s">
        <v>55</v>
      </c>
      <c r="O1" s="106"/>
      <c r="P1" s="107" t="s">
        <v>56</v>
      </c>
      <c r="Q1" s="106"/>
      <c r="R1" s="107" t="s">
        <v>57</v>
      </c>
      <c r="S1" s="106"/>
      <c r="T1" s="107" t="s">
        <v>93</v>
      </c>
      <c r="U1" s="106"/>
      <c r="V1" s="107" t="s">
        <v>58</v>
      </c>
      <c r="W1" s="106"/>
      <c r="X1" s="171" t="s">
        <v>59</v>
      </c>
      <c r="Y1" s="172"/>
      <c r="Z1" s="107"/>
      <c r="AA1" s="106"/>
      <c r="AB1" s="107"/>
      <c r="AC1" s="106"/>
      <c r="AD1" s="107"/>
      <c r="AE1" s="106"/>
      <c r="AF1" s="107"/>
      <c r="AG1" s="106"/>
      <c r="AH1" s="108"/>
      <c r="AI1" s="108"/>
      <c r="AJ1" s="108"/>
      <c r="AK1" s="108"/>
      <c r="AL1" s="108"/>
      <c r="AM1" s="109"/>
      <c r="AN1" s="110"/>
      <c r="AO1" s="108"/>
      <c r="AP1" s="108"/>
    </row>
    <row r="2" spans="1:42" s="111" customFormat="1" ht="15" customHeight="1" x14ac:dyDescent="0.25">
      <c r="A2" s="112" t="s">
        <v>6</v>
      </c>
      <c r="B2" s="103" t="s">
        <v>0</v>
      </c>
      <c r="C2" s="113" t="s">
        <v>1</v>
      </c>
      <c r="D2" s="44" t="s">
        <v>2</v>
      </c>
      <c r="E2" s="44" t="s">
        <v>22</v>
      </c>
      <c r="F2" s="112" t="s">
        <v>3</v>
      </c>
      <c r="G2" s="44" t="s">
        <v>4</v>
      </c>
      <c r="H2" s="112" t="s">
        <v>3</v>
      </c>
      <c r="I2" s="44" t="s">
        <v>4</v>
      </c>
      <c r="J2" s="112" t="s">
        <v>3</v>
      </c>
      <c r="K2" s="44" t="s">
        <v>4</v>
      </c>
      <c r="L2" s="112" t="s">
        <v>3</v>
      </c>
      <c r="M2" s="44" t="s">
        <v>4</v>
      </c>
      <c r="N2" s="112" t="s">
        <v>3</v>
      </c>
      <c r="O2" s="44" t="s">
        <v>4</v>
      </c>
      <c r="P2" s="112" t="s">
        <v>3</v>
      </c>
      <c r="Q2" s="44" t="s">
        <v>4</v>
      </c>
      <c r="R2" s="112" t="s">
        <v>3</v>
      </c>
      <c r="S2" s="44" t="s">
        <v>4</v>
      </c>
      <c r="T2" s="112" t="s">
        <v>3</v>
      </c>
      <c r="U2" s="44" t="s">
        <v>4</v>
      </c>
      <c r="V2" s="112" t="s">
        <v>3</v>
      </c>
      <c r="W2" s="44" t="s">
        <v>4</v>
      </c>
      <c r="X2" s="112" t="s">
        <v>3</v>
      </c>
      <c r="Y2" s="44" t="s">
        <v>4</v>
      </c>
      <c r="Z2" s="112" t="s">
        <v>3</v>
      </c>
      <c r="AA2" s="44" t="s">
        <v>4</v>
      </c>
      <c r="AB2" s="112" t="s">
        <v>3</v>
      </c>
      <c r="AC2" s="44" t="s">
        <v>4</v>
      </c>
      <c r="AD2" s="112" t="s">
        <v>3</v>
      </c>
      <c r="AE2" s="44" t="s">
        <v>4</v>
      </c>
      <c r="AF2" s="112" t="s">
        <v>3</v>
      </c>
      <c r="AG2" s="44" t="s">
        <v>4</v>
      </c>
      <c r="AH2" s="108"/>
      <c r="AI2" s="108"/>
      <c r="AJ2" s="108"/>
      <c r="AK2" s="108"/>
      <c r="AL2" s="108"/>
      <c r="AM2" s="109"/>
      <c r="AN2" s="110"/>
      <c r="AO2" s="108"/>
      <c r="AP2" s="108"/>
    </row>
    <row r="3" spans="1:42" s="122" customFormat="1" ht="15" customHeight="1" thickBot="1" x14ac:dyDescent="0.3">
      <c r="A3" s="114"/>
      <c r="B3" s="115"/>
      <c r="C3" s="116"/>
      <c r="D3" s="117"/>
      <c r="E3" s="117" t="s">
        <v>5</v>
      </c>
      <c r="F3" s="114"/>
      <c r="G3" s="118"/>
      <c r="H3" s="114"/>
      <c r="I3" s="118"/>
      <c r="J3" s="114"/>
      <c r="K3" s="118"/>
      <c r="L3" s="114"/>
      <c r="M3" s="118"/>
      <c r="N3" s="114"/>
      <c r="O3" s="118"/>
      <c r="P3" s="114"/>
      <c r="Q3" s="118"/>
      <c r="R3" s="114"/>
      <c r="S3" s="118"/>
      <c r="T3" s="114"/>
      <c r="U3" s="118"/>
      <c r="V3" s="114"/>
      <c r="W3" s="118"/>
      <c r="X3" s="114"/>
      <c r="Y3" s="118"/>
      <c r="Z3" s="114"/>
      <c r="AA3" s="118"/>
      <c r="AB3" s="114"/>
      <c r="AC3" s="118"/>
      <c r="AD3" s="114"/>
      <c r="AE3" s="118"/>
      <c r="AF3" s="114"/>
      <c r="AG3" s="118"/>
      <c r="AH3" s="119"/>
      <c r="AI3" s="119"/>
      <c r="AJ3" s="119"/>
      <c r="AK3" s="119"/>
      <c r="AL3" s="119"/>
      <c r="AM3" s="120"/>
      <c r="AN3" s="121"/>
      <c r="AO3" s="119"/>
      <c r="AP3" s="119"/>
    </row>
    <row r="4" spans="1:42" s="148" customFormat="1" ht="36" customHeight="1" thickTop="1" x14ac:dyDescent="0.3">
      <c r="A4" s="138"/>
      <c r="B4" s="139" t="s">
        <v>30</v>
      </c>
      <c r="C4" s="158" t="s">
        <v>49</v>
      </c>
      <c r="D4" s="140"/>
      <c r="E4" s="141"/>
      <c r="F4" s="142"/>
      <c r="G4" s="143"/>
      <c r="H4" s="143"/>
      <c r="I4" s="142"/>
      <c r="J4" s="143"/>
      <c r="K4" s="142"/>
      <c r="L4" s="143"/>
      <c r="M4" s="142"/>
      <c r="N4" s="143"/>
      <c r="O4" s="142"/>
      <c r="P4" s="143"/>
      <c r="Q4" s="142"/>
      <c r="R4" s="143"/>
      <c r="S4" s="142"/>
      <c r="T4" s="143"/>
      <c r="U4" s="142"/>
      <c r="V4" s="143"/>
      <c r="W4" s="142"/>
      <c r="X4" s="143"/>
      <c r="Y4" s="142"/>
      <c r="Z4" s="143"/>
      <c r="AA4" s="142"/>
      <c r="AB4" s="143"/>
      <c r="AC4" s="142"/>
      <c r="AD4" s="143"/>
      <c r="AE4" s="142"/>
      <c r="AF4" s="143"/>
      <c r="AG4" s="142"/>
      <c r="AH4" s="144"/>
      <c r="AI4" s="144"/>
      <c r="AJ4" s="144"/>
      <c r="AK4" s="144"/>
      <c r="AL4" s="145"/>
      <c r="AM4" s="146"/>
      <c r="AN4" s="147"/>
      <c r="AO4" s="145"/>
      <c r="AP4" s="145"/>
    </row>
    <row r="5" spans="1:42" s="153" customFormat="1" ht="36" customHeight="1" thickBot="1" x14ac:dyDescent="0.3">
      <c r="A5" s="32"/>
      <c r="B5" s="100">
        <v>1</v>
      </c>
      <c r="C5" s="96" t="s">
        <v>26</v>
      </c>
      <c r="D5" s="94" t="s">
        <v>28</v>
      </c>
      <c r="E5" s="92">
        <v>1</v>
      </c>
      <c r="F5" s="34">
        <v>180000</v>
      </c>
      <c r="G5" s="33">
        <f>IF(OR(ISTEXT(F5),ISBLANK(F5)), "$   - ",ROUND($E5*F5,2))</f>
        <v>180000</v>
      </c>
      <c r="H5" s="33">
        <v>45000</v>
      </c>
      <c r="I5" s="33">
        <f>IF(OR(ISTEXT(H5),ISBLANK(H5)), "$   - ",ROUND($E5*H5,2))</f>
        <v>45000</v>
      </c>
      <c r="J5" s="33">
        <v>75000</v>
      </c>
      <c r="K5" s="33">
        <f>IF(OR(ISTEXT(J5),ISBLANK(J5)), "$   - ",ROUND($E5*J5,2))</f>
        <v>75000</v>
      </c>
      <c r="L5" s="33">
        <v>170400</v>
      </c>
      <c r="M5" s="33">
        <f>IF(OR(ISTEXT(L5),ISBLANK(L5)), "$   - ",ROUND($E5*L5,2))</f>
        <v>170400</v>
      </c>
      <c r="N5" s="33">
        <v>78000</v>
      </c>
      <c r="O5" s="33">
        <f>IF(OR(ISTEXT(N5),ISBLANK(N5)), "$   - ",ROUND($E5*N5,2))</f>
        <v>78000</v>
      </c>
      <c r="P5" s="33">
        <v>43000</v>
      </c>
      <c r="Q5" s="33">
        <f>IF(OR(ISTEXT(P5),ISBLANK(P5)), "$   - ",ROUND($E5*P5,2))</f>
        <v>43000</v>
      </c>
      <c r="R5" s="33">
        <v>221819.67</v>
      </c>
      <c r="S5" s="33">
        <f>IF(OR(ISTEXT(R5),ISBLANK(R5)), "$   - ",ROUND($E5*R5,2))</f>
        <v>221819.67</v>
      </c>
      <c r="T5" s="33">
        <v>33000</v>
      </c>
      <c r="U5" s="33">
        <f>IF(OR(ISTEXT(T5),ISBLANK(T5)), "$   - ",ROUND($E5*T5,2))</f>
        <v>33000</v>
      </c>
      <c r="V5" s="33">
        <v>200000</v>
      </c>
      <c r="W5" s="33">
        <f>IF(OR(ISTEXT(V5),ISBLANK(V5)), "$   - ",ROUND($E5*V5,2))</f>
        <v>200000</v>
      </c>
      <c r="X5" s="33">
        <v>203249.83</v>
      </c>
      <c r="Y5" s="33">
        <f>IF(OR(ISTEXT(X5),ISBLANK(X5)), "$   - ",ROUND($E5*X5,2))</f>
        <v>203249.83</v>
      </c>
      <c r="Z5" s="33"/>
      <c r="AA5" s="34">
        <f>$E5*Z5</f>
        <v>0</v>
      </c>
      <c r="AB5" s="33"/>
      <c r="AC5" s="34">
        <f>$E5*AB5</f>
        <v>0</v>
      </c>
      <c r="AD5" s="33"/>
      <c r="AE5" s="34">
        <f>$E5*AD5</f>
        <v>0</v>
      </c>
      <c r="AF5" s="33"/>
      <c r="AG5" s="34">
        <f t="shared" ref="AG5" si="0">$E5*AF5</f>
        <v>0</v>
      </c>
      <c r="AH5" s="149">
        <f t="shared" ref="AH5" si="1">MIN(H5,J5,L5,N5,P5,R5,T5,V5,X5,Z5,AB5,AD5,AF5)</f>
        <v>33000</v>
      </c>
      <c r="AI5" s="149"/>
      <c r="AJ5" s="149"/>
      <c r="AK5" s="149">
        <f t="shared" ref="AK5" si="2">MAX(H5,J5,L5,N5,P5,R5,T5,V5,X5,Z5,AB5,AD5,AF5)</f>
        <v>221819.67</v>
      </c>
      <c r="AL5" s="150"/>
      <c r="AM5" s="151"/>
      <c r="AN5" s="152"/>
      <c r="AO5" s="150"/>
      <c r="AP5" s="150"/>
    </row>
    <row r="6" spans="1:42" s="148" customFormat="1" ht="36" customHeight="1" thickTop="1" x14ac:dyDescent="0.3">
      <c r="A6" s="138"/>
      <c r="B6" s="139" t="s">
        <v>31</v>
      </c>
      <c r="C6" s="158" t="s">
        <v>60</v>
      </c>
      <c r="D6" s="140"/>
      <c r="E6" s="141"/>
      <c r="F6" s="142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2"/>
      <c r="AB6" s="143"/>
      <c r="AC6" s="142"/>
      <c r="AD6" s="143"/>
      <c r="AE6" s="142"/>
      <c r="AF6" s="143"/>
      <c r="AG6" s="142"/>
      <c r="AH6" s="144"/>
      <c r="AI6" s="144"/>
      <c r="AJ6" s="144"/>
      <c r="AK6" s="144"/>
      <c r="AL6" s="145"/>
      <c r="AM6" s="146"/>
      <c r="AN6" s="147"/>
      <c r="AO6" s="145"/>
      <c r="AP6" s="145"/>
    </row>
    <row r="7" spans="1:42" ht="36" customHeight="1" x14ac:dyDescent="0.25">
      <c r="A7" s="36"/>
      <c r="B7" s="98">
        <v>2</v>
      </c>
      <c r="C7" s="96" t="s">
        <v>45</v>
      </c>
      <c r="D7" s="94" t="s">
        <v>28</v>
      </c>
      <c r="E7" s="92">
        <v>1</v>
      </c>
      <c r="F7" s="34">
        <v>100000</v>
      </c>
      <c r="G7" s="33">
        <f>IF(OR(ISTEXT(F7),ISBLANK(F7)), "$   - ",ROUND($E7*F7,2))</f>
        <v>100000</v>
      </c>
      <c r="H7" s="33">
        <v>63500</v>
      </c>
      <c r="I7" s="33">
        <f>IF(OR(ISTEXT(H7),ISBLANK(H7)), "$   - ",ROUND($E7*H7,2))</f>
        <v>63500</v>
      </c>
      <c r="J7" s="33">
        <v>150000</v>
      </c>
      <c r="K7" s="33">
        <f>IF(OR(ISTEXT(J7),ISBLANK(J7)), "$   - ",ROUND($E7*J7,2))</f>
        <v>150000</v>
      </c>
      <c r="L7" s="33">
        <v>173610</v>
      </c>
      <c r="M7" s="33">
        <f>IF(OR(ISTEXT(L7),ISBLANK(L7)), "$   - ",ROUND($E7*L7,2))</f>
        <v>173610</v>
      </c>
      <c r="N7" s="33">
        <v>98000</v>
      </c>
      <c r="O7" s="33">
        <f>IF(OR(ISTEXT(N7),ISBLANK(N7)), "$   - ",ROUND($E7*N7,2))</f>
        <v>98000</v>
      </c>
      <c r="P7" s="33">
        <v>125000</v>
      </c>
      <c r="Q7" s="33">
        <f>IF(OR(ISTEXT(P7),ISBLANK(P7)), "$   - ",ROUND($E7*P7,2))</f>
        <v>125000</v>
      </c>
      <c r="R7" s="33">
        <v>231141.2</v>
      </c>
      <c r="S7" s="33">
        <f>IF(OR(ISTEXT(R7),ISBLANK(R7)), "$   - ",ROUND($E7*R7,2))</f>
        <v>231141.2</v>
      </c>
      <c r="T7" s="33">
        <v>351100</v>
      </c>
      <c r="U7" s="33">
        <f>IF(OR(ISTEXT(T7),ISBLANK(T7)), "$   - ",ROUND($E7*T7,2))</f>
        <v>351100</v>
      </c>
      <c r="V7" s="33">
        <v>130000</v>
      </c>
      <c r="W7" s="33">
        <f>IF(OR(ISTEXT(V7),ISBLANK(V7)), "$   - ",ROUND($E7*V7,2))</f>
        <v>130000</v>
      </c>
      <c r="X7" s="33">
        <v>117019.75</v>
      </c>
      <c r="Y7" s="33">
        <f>IF(OR(ISTEXT(X7),ISBLANK(X7)), "$   - ",ROUND($E7*X7,2))</f>
        <v>117019.75</v>
      </c>
      <c r="Z7" s="33"/>
      <c r="AA7" s="34"/>
      <c r="AB7" s="33"/>
      <c r="AC7" s="34"/>
      <c r="AD7" s="33"/>
      <c r="AE7" s="34"/>
      <c r="AF7" s="33"/>
      <c r="AG7" s="34"/>
      <c r="AH7" s="35"/>
      <c r="AI7" s="35"/>
      <c r="AJ7" s="35"/>
      <c r="AK7" s="35"/>
      <c r="AL7" s="25"/>
      <c r="AM7" s="74"/>
      <c r="AN7" s="26"/>
      <c r="AO7" s="25"/>
      <c r="AP7" s="25"/>
    </row>
    <row r="8" spans="1:42" ht="36" customHeight="1" x14ac:dyDescent="0.25">
      <c r="A8" s="36"/>
      <c r="B8" s="98">
        <v>3</v>
      </c>
      <c r="C8" s="96" t="s">
        <v>61</v>
      </c>
      <c r="D8" s="94" t="s">
        <v>8</v>
      </c>
      <c r="E8" s="92">
        <v>19000</v>
      </c>
      <c r="F8" s="34">
        <v>75</v>
      </c>
      <c r="G8" s="33">
        <f>IF(OR(ISTEXT(F8),ISBLANK(F8)), "$   - ",ROUND($E8*F8,2))</f>
        <v>1425000</v>
      </c>
      <c r="H8" s="33">
        <v>67.099999999999994</v>
      </c>
      <c r="I8" s="33">
        <f>IF(OR(ISTEXT(H8),ISBLANK(H8)), "$   - ",ROUND($E8*H8,2))</f>
        <v>1274900</v>
      </c>
      <c r="J8" s="33">
        <v>57.75</v>
      </c>
      <c r="K8" s="33">
        <f>IF(OR(ISTEXT(J8),ISBLANK(J8)), "$   - ",ROUND($E8*J8,2))</f>
        <v>1097250</v>
      </c>
      <c r="L8" s="33">
        <v>57.43</v>
      </c>
      <c r="M8" s="33">
        <f>IF(OR(ISTEXT(L8),ISBLANK(L8)), "$   - ",ROUND($E8*L8,2))</f>
        <v>1091170</v>
      </c>
      <c r="N8" s="33">
        <v>70.25</v>
      </c>
      <c r="O8" s="33">
        <f>IF(OR(ISTEXT(N8),ISBLANK(N8)), "$   - ",ROUND($E8*N8,2))</f>
        <v>1334750</v>
      </c>
      <c r="P8" s="33">
        <v>77.5</v>
      </c>
      <c r="Q8" s="33">
        <f>IF(OR(ISTEXT(P8),ISBLANK(P8)), "$   - ",ROUND($E8*P8,2))</f>
        <v>1472500</v>
      </c>
      <c r="R8" s="33">
        <v>67.88</v>
      </c>
      <c r="S8" s="33">
        <f>IF(OR(ISTEXT(R8),ISBLANK(R8)), "$   - ",ROUND($E8*R8,2))</f>
        <v>1289720</v>
      </c>
      <c r="T8" s="33">
        <v>75</v>
      </c>
      <c r="U8" s="33">
        <f>IF(OR(ISTEXT(T8),ISBLANK(T8)), "$   - ",ROUND($E8*T8,2))</f>
        <v>1425000</v>
      </c>
      <c r="V8" s="33">
        <v>80</v>
      </c>
      <c r="W8" s="33">
        <f>IF(OR(ISTEXT(V8),ISBLANK(V8)), "$   - ",ROUND($E8*V8,2))</f>
        <v>1520000</v>
      </c>
      <c r="X8" s="33">
        <v>95.28</v>
      </c>
      <c r="Y8" s="33">
        <f>IF(OR(ISTEXT(X8),ISBLANK(X8)), "$   - ",ROUND($E8*X8,2))</f>
        <v>1810320</v>
      </c>
      <c r="Z8" s="33"/>
      <c r="AA8" s="34"/>
      <c r="AB8" s="33"/>
      <c r="AC8" s="34"/>
      <c r="AD8" s="33"/>
      <c r="AE8" s="34"/>
      <c r="AF8" s="33"/>
      <c r="AG8" s="34"/>
      <c r="AH8" s="35"/>
      <c r="AI8" s="35"/>
      <c r="AJ8" s="35"/>
      <c r="AK8" s="35"/>
      <c r="AL8" s="25"/>
      <c r="AM8" s="74"/>
      <c r="AN8" s="26"/>
      <c r="AO8" s="25"/>
      <c r="AP8" s="25"/>
    </row>
    <row r="9" spans="1:42" s="135" customFormat="1" ht="36" customHeight="1" thickBot="1" x14ac:dyDescent="0.3">
      <c r="A9" s="128"/>
      <c r="B9" s="129">
        <v>4</v>
      </c>
      <c r="C9" s="123" t="s">
        <v>62</v>
      </c>
      <c r="D9" s="124" t="s">
        <v>28</v>
      </c>
      <c r="E9" s="125">
        <v>1</v>
      </c>
      <c r="F9" s="126">
        <v>110000</v>
      </c>
      <c r="G9" s="127">
        <f>IF(OR(ISTEXT(F9),ISBLANK(F9)), "$   - ",ROUND($E9*F9,2))</f>
        <v>110000</v>
      </c>
      <c r="H9" s="127">
        <v>45000</v>
      </c>
      <c r="I9" s="127">
        <f>IF(OR(ISTEXT(H9),ISBLANK(H9)), "$   - ",ROUND($E9*H9,2))</f>
        <v>45000</v>
      </c>
      <c r="J9" s="127">
        <v>85000</v>
      </c>
      <c r="K9" s="127">
        <f>IF(OR(ISTEXT(J9),ISBLANK(J9)), "$   - ",ROUND($E9*J9,2))</f>
        <v>85000</v>
      </c>
      <c r="L9" s="127">
        <v>96185</v>
      </c>
      <c r="M9" s="127">
        <f>IF(OR(ISTEXT(L9),ISBLANK(L9)), "$   - ",ROUND($E9*L9,2))</f>
        <v>96185</v>
      </c>
      <c r="N9" s="130">
        <v>60000</v>
      </c>
      <c r="O9" s="127">
        <f>IF(OR(ISTEXT(N9),ISBLANK(N9)), "$   - ",ROUND($E9*N9,2))</f>
        <v>60000</v>
      </c>
      <c r="P9" s="127">
        <v>65000</v>
      </c>
      <c r="Q9" s="127">
        <f>IF(OR(ISTEXT(P9),ISBLANK(P9)), "$   - ",ROUND($E9*P9,2))</f>
        <v>65000</v>
      </c>
      <c r="R9" s="127">
        <v>69337.11</v>
      </c>
      <c r="S9" s="127">
        <f>IF(OR(ISTEXT(R9),ISBLANK(R9)), "$   - ",ROUND($E9*R9,2))</f>
        <v>69337.11</v>
      </c>
      <c r="T9" s="130">
        <v>50400</v>
      </c>
      <c r="U9" s="127">
        <f>IF(OR(ISTEXT(T9),ISBLANK(T9)), "$   - ",ROUND($E9*T9,2))</f>
        <v>50400</v>
      </c>
      <c r="V9" s="130">
        <v>79442</v>
      </c>
      <c r="W9" s="127">
        <f>IF(OR(ISTEXT(V9),ISBLANK(V9)), "$   - ",ROUND($E9*V9,2))</f>
        <v>79442</v>
      </c>
      <c r="X9" s="127">
        <v>67082.38</v>
      </c>
      <c r="Y9" s="127">
        <f>IF(OR(ISTEXT(X9),ISBLANK(X9)), "$   - ",ROUND($E9*X9,2))</f>
        <v>67082.38</v>
      </c>
      <c r="Z9" s="130"/>
      <c r="AA9" s="130"/>
      <c r="AB9" s="130"/>
      <c r="AC9" s="130"/>
      <c r="AD9" s="130"/>
      <c r="AE9" s="130"/>
      <c r="AF9" s="130"/>
      <c r="AG9" s="130"/>
      <c r="AH9" s="131"/>
      <c r="AI9" s="131"/>
      <c r="AJ9" s="131"/>
      <c r="AK9" s="131"/>
      <c r="AL9" s="132"/>
      <c r="AM9" s="133"/>
      <c r="AN9" s="134"/>
      <c r="AO9" s="132"/>
      <c r="AP9" s="132"/>
    </row>
    <row r="10" spans="1:42" s="148" customFormat="1" ht="36" customHeight="1" thickTop="1" x14ac:dyDescent="0.3">
      <c r="A10" s="138"/>
      <c r="B10" s="139" t="s">
        <v>37</v>
      </c>
      <c r="C10" s="158" t="s">
        <v>63</v>
      </c>
      <c r="D10" s="140"/>
      <c r="E10" s="141"/>
      <c r="F10" s="142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2"/>
      <c r="AB10" s="143"/>
      <c r="AC10" s="142"/>
      <c r="AD10" s="143"/>
      <c r="AE10" s="142"/>
      <c r="AF10" s="143"/>
      <c r="AG10" s="142"/>
      <c r="AH10" s="144"/>
      <c r="AI10" s="144"/>
      <c r="AJ10" s="144"/>
      <c r="AK10" s="144"/>
      <c r="AL10" s="145"/>
      <c r="AM10" s="146"/>
      <c r="AN10" s="147"/>
      <c r="AO10" s="145"/>
      <c r="AP10" s="145"/>
    </row>
    <row r="11" spans="1:42" ht="36" customHeight="1" x14ac:dyDescent="0.25">
      <c r="A11" s="37"/>
      <c r="B11" s="98">
        <v>5</v>
      </c>
      <c r="C11" s="96" t="s">
        <v>50</v>
      </c>
      <c r="D11" s="94"/>
      <c r="E11" s="92"/>
      <c r="F11" s="34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4"/>
      <c r="AB11" s="33"/>
      <c r="AC11" s="34"/>
      <c r="AD11" s="33"/>
      <c r="AE11" s="34"/>
      <c r="AF11" s="33"/>
      <c r="AG11" s="34"/>
      <c r="AH11" s="35"/>
      <c r="AI11" s="35"/>
      <c r="AJ11" s="35"/>
      <c r="AK11" s="35"/>
      <c r="AL11" s="25"/>
      <c r="AM11" s="74"/>
      <c r="AN11" s="26"/>
      <c r="AO11" s="25"/>
      <c r="AP11" s="25"/>
    </row>
    <row r="12" spans="1:42" ht="36" customHeight="1" x14ac:dyDescent="0.25">
      <c r="A12" s="37"/>
      <c r="B12" s="154" t="s">
        <v>11</v>
      </c>
      <c r="C12" s="96" t="s">
        <v>64</v>
      </c>
      <c r="D12" s="94" t="s">
        <v>65</v>
      </c>
      <c r="E12" s="92">
        <v>1000</v>
      </c>
      <c r="F12" s="34">
        <v>5</v>
      </c>
      <c r="G12" s="33">
        <f>IF(OR(ISTEXT(F12),ISBLANK(F12)), "$   - ",ROUND($E12*F12,2))</f>
        <v>5000</v>
      </c>
      <c r="H12" s="33">
        <v>16</v>
      </c>
      <c r="I12" s="33">
        <f>IF(OR(ISTEXT(H12),ISBLANK(H12)), "$   - ",ROUND($E12*H12,2))</f>
        <v>16000</v>
      </c>
      <c r="J12" s="33">
        <v>10</v>
      </c>
      <c r="K12" s="33">
        <f>IF(OR(ISTEXT(J12),ISBLANK(J12)), "$   - ",ROUND($E12*J12,2))</f>
        <v>10000</v>
      </c>
      <c r="L12" s="33">
        <v>25</v>
      </c>
      <c r="M12" s="33">
        <f>IF(OR(ISTEXT(L12),ISBLANK(L12)), "$   - ",ROUND($E12*L12,2))</f>
        <v>25000</v>
      </c>
      <c r="N12" s="33">
        <v>8</v>
      </c>
      <c r="O12" s="33">
        <f>IF(OR(ISTEXT(N12),ISBLANK(N12)), "$   - ",ROUND($E12*N12,2))</f>
        <v>8000</v>
      </c>
      <c r="P12" s="33">
        <v>5</v>
      </c>
      <c r="Q12" s="33">
        <f>IF(OR(ISTEXT(P12),ISBLANK(P12)), "$   - ",ROUND($E12*P12,2))</f>
        <v>5000</v>
      </c>
      <c r="R12" s="33">
        <v>17.25</v>
      </c>
      <c r="S12" s="33">
        <f>IF(OR(ISTEXT(R12),ISBLANK(R12)), "$   - ",ROUND($E12*R12,2))</f>
        <v>17250</v>
      </c>
      <c r="T12" s="33">
        <v>20.3</v>
      </c>
      <c r="U12" s="33">
        <f>IF(OR(ISTEXT(T12),ISBLANK(T12)), "$   - ",ROUND($E12*T12,2))</f>
        <v>20300</v>
      </c>
      <c r="V12" s="33">
        <v>10</v>
      </c>
      <c r="W12" s="33">
        <f>IF(OR(ISTEXT(V12),ISBLANK(V12)), "$   - ",ROUND($E12*V12,2))</f>
        <v>10000</v>
      </c>
      <c r="X12" s="33">
        <v>14.36</v>
      </c>
      <c r="Y12" s="33">
        <f>IF(OR(ISTEXT(X12),ISBLANK(X12)), "$   - ",ROUND($E12*X12,2))</f>
        <v>14360</v>
      </c>
      <c r="Z12" s="33"/>
      <c r="AA12" s="34"/>
      <c r="AB12" s="33"/>
      <c r="AC12" s="34"/>
      <c r="AD12" s="33"/>
      <c r="AE12" s="34"/>
      <c r="AF12" s="33"/>
      <c r="AG12" s="34"/>
      <c r="AH12" s="35"/>
      <c r="AI12" s="35"/>
      <c r="AJ12" s="35"/>
      <c r="AK12" s="35"/>
      <c r="AL12" s="25"/>
      <c r="AM12" s="74"/>
      <c r="AN12" s="26"/>
      <c r="AO12" s="25"/>
      <c r="AP12" s="25"/>
    </row>
    <row r="13" spans="1:42" ht="36" customHeight="1" x14ac:dyDescent="0.25">
      <c r="A13" s="37"/>
      <c r="B13" s="154" t="s">
        <v>66</v>
      </c>
      <c r="C13" s="96" t="s">
        <v>67</v>
      </c>
      <c r="D13" s="94" t="s">
        <v>68</v>
      </c>
      <c r="E13" s="92">
        <v>150</v>
      </c>
      <c r="F13" s="34">
        <v>20</v>
      </c>
      <c r="G13" s="33">
        <f>IF(OR(ISTEXT(F13),ISBLANK(F13)), "$   - ",ROUND($E13*F13,2))</f>
        <v>3000</v>
      </c>
      <c r="H13" s="33">
        <v>17.25</v>
      </c>
      <c r="I13" s="33">
        <f>IF(OR(ISTEXT(H13),ISBLANK(H13)), "$   - ",ROUND($E13*H13,2))</f>
        <v>2587.5</v>
      </c>
      <c r="J13" s="33">
        <v>35</v>
      </c>
      <c r="K13" s="33">
        <f>IF(OR(ISTEXT(J13),ISBLANK(J13)), "$   - ",ROUND($E13*J13,2))</f>
        <v>5250</v>
      </c>
      <c r="L13" s="33">
        <v>20</v>
      </c>
      <c r="M13" s="33">
        <f>IF(OR(ISTEXT(L13),ISBLANK(L13)), "$   - ",ROUND($E13*L13,2))</f>
        <v>3000</v>
      </c>
      <c r="N13" s="33">
        <v>57</v>
      </c>
      <c r="O13" s="33">
        <f>IF(OR(ISTEXT(N13),ISBLANK(N13)), "$   - ",ROUND($E13*N13,2))</f>
        <v>8550</v>
      </c>
      <c r="P13" s="33">
        <v>30</v>
      </c>
      <c r="Q13" s="33">
        <f>IF(OR(ISTEXT(P13),ISBLANK(P13)), "$   - ",ROUND($E13*P13,2))</f>
        <v>4500</v>
      </c>
      <c r="R13" s="33">
        <v>92</v>
      </c>
      <c r="S13" s="33">
        <f>IF(OR(ISTEXT(R13),ISBLANK(R13)), "$   - ",ROUND($E13*R13,2))</f>
        <v>13800</v>
      </c>
      <c r="T13" s="33">
        <v>28.6</v>
      </c>
      <c r="U13" s="33">
        <f>IF(OR(ISTEXT(T13),ISBLANK(T13)), "$   - ",ROUND($E13*T13,2))</f>
        <v>4290</v>
      </c>
      <c r="V13" s="33">
        <v>15</v>
      </c>
      <c r="W13" s="33">
        <f>IF(OR(ISTEXT(V13),ISBLANK(V13)), "$   - ",ROUND($E13*V13,2))</f>
        <v>2250</v>
      </c>
      <c r="X13" s="33">
        <v>11.75</v>
      </c>
      <c r="Y13" s="33">
        <f>IF(OR(ISTEXT(X13),ISBLANK(X13)), "$   - ",ROUND($E13*X13,2))</f>
        <v>1762.5</v>
      </c>
      <c r="Z13" s="33"/>
      <c r="AA13" s="34"/>
      <c r="AB13" s="33"/>
      <c r="AC13" s="34"/>
      <c r="AD13" s="33"/>
      <c r="AE13" s="34"/>
      <c r="AF13" s="33"/>
      <c r="AG13" s="34"/>
      <c r="AH13" s="35"/>
      <c r="AI13" s="35"/>
      <c r="AJ13" s="35"/>
      <c r="AK13" s="35"/>
      <c r="AL13" s="25"/>
      <c r="AM13" s="74"/>
      <c r="AN13" s="26"/>
      <c r="AO13" s="25"/>
      <c r="AP13" s="25"/>
    </row>
    <row r="14" spans="1:42" ht="36" customHeight="1" x14ac:dyDescent="0.25">
      <c r="A14" s="37"/>
      <c r="B14" s="154" t="s">
        <v>69</v>
      </c>
      <c r="C14" s="96" t="s">
        <v>70</v>
      </c>
      <c r="D14" s="94"/>
      <c r="E14" s="92"/>
      <c r="F14" s="34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4"/>
      <c r="AB14" s="33"/>
      <c r="AC14" s="34"/>
      <c r="AD14" s="33"/>
      <c r="AE14" s="34"/>
      <c r="AF14" s="33"/>
      <c r="AG14" s="34"/>
      <c r="AH14" s="35"/>
      <c r="AI14" s="35"/>
      <c r="AJ14" s="35"/>
      <c r="AK14" s="35"/>
      <c r="AL14" s="25"/>
      <c r="AM14" s="74"/>
      <c r="AN14" s="26"/>
      <c r="AO14" s="25"/>
      <c r="AP14" s="25"/>
    </row>
    <row r="15" spans="1:42" ht="36" customHeight="1" x14ac:dyDescent="0.25">
      <c r="A15" s="37"/>
      <c r="B15" s="155" t="s">
        <v>7</v>
      </c>
      <c r="C15" s="96" t="s">
        <v>71</v>
      </c>
      <c r="D15" s="94" t="s">
        <v>68</v>
      </c>
      <c r="E15" s="92">
        <v>60</v>
      </c>
      <c r="F15" s="34">
        <v>20</v>
      </c>
      <c r="G15" s="33">
        <f>IF(OR(ISTEXT(F15),ISBLANK(F15)), "$   - ",ROUND($E15*F15,2))</f>
        <v>1200</v>
      </c>
      <c r="H15" s="33">
        <v>25</v>
      </c>
      <c r="I15" s="33">
        <f>IF(OR(ISTEXT(H15),ISBLANK(H15)), "$   - ",ROUND($E15*H15,2))</f>
        <v>1500</v>
      </c>
      <c r="J15" s="33">
        <v>50</v>
      </c>
      <c r="K15" s="33">
        <f>IF(OR(ISTEXT(J15),ISBLANK(J15)), "$   - ",ROUND($E15*J15,2))</f>
        <v>3000</v>
      </c>
      <c r="L15" s="33">
        <v>20</v>
      </c>
      <c r="M15" s="33">
        <f>IF(OR(ISTEXT(L15),ISBLANK(L15)), "$   - ",ROUND($E15*L15,2))</f>
        <v>1200</v>
      </c>
      <c r="N15" s="33">
        <v>35</v>
      </c>
      <c r="O15" s="33">
        <f>IF(OR(ISTEXT(N15),ISBLANK(N15)), "$   - ",ROUND($E15*N15,2))</f>
        <v>2100</v>
      </c>
      <c r="P15" s="33">
        <v>40</v>
      </c>
      <c r="Q15" s="33">
        <f>IF(OR(ISTEXT(P15),ISBLANK(P15)), "$   - ",ROUND($E15*P15,2))</f>
        <v>2400</v>
      </c>
      <c r="R15" s="33">
        <v>153.33000000000001</v>
      </c>
      <c r="S15" s="38">
        <f>IF(OR(ISTEXT(R15),ISBLANK(R15)), "$   - ",ROUND($E15*R15,2))</f>
        <v>9199.7999999999993</v>
      </c>
      <c r="T15" s="33">
        <v>42.7</v>
      </c>
      <c r="U15" s="33">
        <f>IF(OR(ISTEXT(T15),ISBLANK(T15)), "$   - ",ROUND($E15*T15,2))</f>
        <v>2562</v>
      </c>
      <c r="V15" s="33">
        <v>30</v>
      </c>
      <c r="W15" s="33">
        <f>IF(OR(ISTEXT(V15),ISBLANK(V15)), "$   - ",ROUND($E15*V15,2))</f>
        <v>1800</v>
      </c>
      <c r="X15" s="33">
        <v>18.89</v>
      </c>
      <c r="Y15" s="33">
        <f>IF(OR(ISTEXT(X15),ISBLANK(X15)), "$   - ",ROUND($E15*X15,2))</f>
        <v>1133.4000000000001</v>
      </c>
      <c r="Z15" s="33"/>
      <c r="AA15" s="34"/>
      <c r="AB15" s="33"/>
      <c r="AC15" s="34"/>
      <c r="AD15" s="33"/>
      <c r="AE15" s="34"/>
      <c r="AF15" s="33"/>
      <c r="AG15" s="34"/>
      <c r="AH15" s="35"/>
      <c r="AI15" s="35"/>
      <c r="AJ15" s="35"/>
      <c r="AK15" s="35"/>
      <c r="AL15" s="25"/>
      <c r="AM15" s="74"/>
      <c r="AN15" s="26"/>
      <c r="AO15" s="25"/>
      <c r="AP15" s="25"/>
    </row>
    <row r="16" spans="1:42" ht="36" customHeight="1" x14ac:dyDescent="0.25">
      <c r="A16" s="37"/>
      <c r="B16" s="155" t="s">
        <v>33</v>
      </c>
      <c r="C16" s="96" t="s">
        <v>72</v>
      </c>
      <c r="D16" s="94" t="s">
        <v>68</v>
      </c>
      <c r="E16" s="92">
        <v>50</v>
      </c>
      <c r="F16" s="34">
        <v>20</v>
      </c>
      <c r="G16" s="33">
        <f>IF(OR(ISTEXT(F16),ISBLANK(F16)), "$   - ",ROUND($E16*F16,2))</f>
        <v>1000</v>
      </c>
      <c r="H16" s="33">
        <v>25</v>
      </c>
      <c r="I16" s="33">
        <f>IF(OR(ISTEXT(H16),ISBLANK(H16)), "$   - ",ROUND($E16*H16,2))</f>
        <v>1250</v>
      </c>
      <c r="J16" s="33">
        <v>50</v>
      </c>
      <c r="K16" s="33">
        <f>IF(OR(ISTEXT(J16),ISBLANK(J16)), "$   - ",ROUND($E16*J16,2))</f>
        <v>2500</v>
      </c>
      <c r="L16" s="33">
        <v>35</v>
      </c>
      <c r="M16" s="33">
        <f>IF(OR(ISTEXT(L16),ISBLANK(L16)), "$   - ",ROUND($E16*L16,2))</f>
        <v>1750</v>
      </c>
      <c r="N16" s="33">
        <v>57</v>
      </c>
      <c r="O16" s="33">
        <f>IF(OR(ISTEXT(N16),ISBLANK(N16)), "$   - ",ROUND($E16*N16,2))</f>
        <v>2850</v>
      </c>
      <c r="P16" s="33">
        <v>60</v>
      </c>
      <c r="Q16" s="33">
        <f>IF(OR(ISTEXT(P16),ISBLANK(P16)), "$   - ",ROUND($E16*P16,2))</f>
        <v>3000</v>
      </c>
      <c r="R16" s="33">
        <v>153.33000000000001</v>
      </c>
      <c r="S16" s="38">
        <f>IF(OR(ISTEXT(R16),ISBLANK(R16)), "$   - ",ROUND($E16*R16,2))</f>
        <v>7666.5</v>
      </c>
      <c r="T16" s="33">
        <v>50</v>
      </c>
      <c r="U16" s="33">
        <f>IF(OR(ISTEXT(T16),ISBLANK(T16)), "$   - ",ROUND($E16*T16,2))</f>
        <v>2500</v>
      </c>
      <c r="V16" s="33">
        <v>50</v>
      </c>
      <c r="W16" s="33">
        <f>IF(OR(ISTEXT(V16),ISBLANK(V16)), "$   - ",ROUND($E16*V16,2))</f>
        <v>2500</v>
      </c>
      <c r="X16" s="33">
        <v>22.52</v>
      </c>
      <c r="Y16" s="33">
        <f>IF(OR(ISTEXT(X16),ISBLANK(X16)), "$   - ",ROUND($E16*X16,2))</f>
        <v>1126</v>
      </c>
      <c r="Z16" s="33"/>
      <c r="AA16" s="34"/>
      <c r="AB16" s="33"/>
      <c r="AC16" s="34"/>
      <c r="AD16" s="33"/>
      <c r="AE16" s="34"/>
      <c r="AF16" s="33"/>
      <c r="AG16" s="34"/>
      <c r="AH16" s="35"/>
      <c r="AI16" s="35"/>
      <c r="AJ16" s="35"/>
      <c r="AK16" s="35"/>
      <c r="AL16" s="25"/>
      <c r="AM16" s="74"/>
      <c r="AN16" s="26"/>
      <c r="AO16" s="25"/>
      <c r="AP16" s="25"/>
    </row>
    <row r="17" spans="1:42" ht="36" customHeight="1" x14ac:dyDescent="0.25">
      <c r="A17" s="37"/>
      <c r="B17" s="154" t="s">
        <v>73</v>
      </c>
      <c r="C17" s="96" t="s">
        <v>74</v>
      </c>
      <c r="D17" s="94" t="s">
        <v>68</v>
      </c>
      <c r="E17" s="92">
        <v>50</v>
      </c>
      <c r="F17" s="34">
        <v>30</v>
      </c>
      <c r="G17" s="33">
        <f>IF(OR(ISTEXT(F17),ISBLANK(F17)), "$   - ",ROUND($E17*F17,2))</f>
        <v>1500</v>
      </c>
      <c r="H17" s="33">
        <v>46</v>
      </c>
      <c r="I17" s="33">
        <f>IF(OR(ISTEXT(H17),ISBLANK(H17)), "$   - ",ROUND($E17*H17,2))</f>
        <v>2300</v>
      </c>
      <c r="J17" s="33">
        <v>50</v>
      </c>
      <c r="K17" s="33">
        <f>IF(OR(ISTEXT(J17),ISBLANK(J17)), "$   - ",ROUND($E17*J17,2))</f>
        <v>2500</v>
      </c>
      <c r="L17" s="33">
        <v>50</v>
      </c>
      <c r="M17" s="33">
        <f>IF(OR(ISTEXT(L17),ISBLANK(L17)), "$   - ",ROUND($E17*L17,2))</f>
        <v>2500</v>
      </c>
      <c r="N17" s="33">
        <v>57</v>
      </c>
      <c r="O17" s="33">
        <f>IF(OR(ISTEXT(N17),ISBLANK(N17)), "$   - ",ROUND($E17*N17,2))</f>
        <v>2850</v>
      </c>
      <c r="P17" s="33">
        <v>60</v>
      </c>
      <c r="Q17" s="33">
        <f>IF(OR(ISTEXT(P17),ISBLANK(P17)), "$   - ",ROUND($E17*P17,2))</f>
        <v>3000</v>
      </c>
      <c r="R17" s="33">
        <v>86.48</v>
      </c>
      <c r="S17" s="33">
        <f>IF(OR(ISTEXT(R17),ISBLANK(R17)), "$   - ",ROUND($E17*R17,2))</f>
        <v>4324</v>
      </c>
      <c r="T17" s="33">
        <v>56</v>
      </c>
      <c r="U17" s="33">
        <f>IF(OR(ISTEXT(T17),ISBLANK(T17)), "$   - ",ROUND($E17*T17,2))</f>
        <v>2800</v>
      </c>
      <c r="V17" s="33">
        <v>50</v>
      </c>
      <c r="W17" s="33">
        <f>IF(OR(ISTEXT(V17),ISBLANK(V17)), "$   - ",ROUND($E17*V17,2))</f>
        <v>2500</v>
      </c>
      <c r="X17" s="33">
        <v>69.03</v>
      </c>
      <c r="Y17" s="33">
        <f>IF(OR(ISTEXT(X17),ISBLANK(X17)), "$   - ",ROUND($E17*X17,2))</f>
        <v>3451.5</v>
      </c>
      <c r="Z17" s="33"/>
      <c r="AA17" s="34"/>
      <c r="AB17" s="33"/>
      <c r="AC17" s="34"/>
      <c r="AD17" s="33"/>
      <c r="AE17" s="34"/>
      <c r="AF17" s="33"/>
      <c r="AG17" s="34"/>
      <c r="AH17" s="35"/>
      <c r="AI17" s="35"/>
      <c r="AJ17" s="35"/>
      <c r="AK17" s="35"/>
      <c r="AL17" s="25"/>
      <c r="AM17" s="74"/>
      <c r="AN17" s="26"/>
      <c r="AO17" s="25"/>
      <c r="AP17" s="25"/>
    </row>
    <row r="18" spans="1:42" ht="36" customHeight="1" x14ac:dyDescent="0.25">
      <c r="A18" s="37"/>
      <c r="B18" s="154" t="s">
        <v>75</v>
      </c>
      <c r="C18" s="96" t="s">
        <v>76</v>
      </c>
      <c r="D18" s="94" t="s">
        <v>68</v>
      </c>
      <c r="E18" s="92">
        <v>60</v>
      </c>
      <c r="F18" s="34">
        <v>20</v>
      </c>
      <c r="G18" s="33">
        <f>IF(OR(ISTEXT(F18),ISBLANK(F18)), "$   - ",ROUND($E18*F18,2))</f>
        <v>1200</v>
      </c>
      <c r="H18" s="33">
        <v>25</v>
      </c>
      <c r="I18" s="33">
        <f>IF(OR(ISTEXT(H18),ISBLANK(H18)), "$   - ",ROUND($E18*H18,2))</f>
        <v>1500</v>
      </c>
      <c r="J18" s="33">
        <v>50</v>
      </c>
      <c r="K18" s="33">
        <f>IF(OR(ISTEXT(J18),ISBLANK(J18)), "$   - ",ROUND($E18*J18,2))</f>
        <v>3000</v>
      </c>
      <c r="L18" s="33">
        <v>20</v>
      </c>
      <c r="M18" s="33">
        <f>IF(OR(ISTEXT(L18),ISBLANK(L18)), "$   - ",ROUND($E18*L18,2))</f>
        <v>1200</v>
      </c>
      <c r="N18" s="33">
        <v>27</v>
      </c>
      <c r="O18" s="33">
        <f>IF(OR(ISTEXT(N18),ISBLANK(N18)), "$   - ",ROUND($E18*N18,2))</f>
        <v>1620</v>
      </c>
      <c r="P18" s="33">
        <v>80</v>
      </c>
      <c r="Q18" s="33">
        <f>IF(OR(ISTEXT(P18),ISBLANK(P18)), "$   - ",ROUND($E18*P18,2))</f>
        <v>4800</v>
      </c>
      <c r="R18" s="33">
        <v>67.08</v>
      </c>
      <c r="S18" s="38">
        <f>IF(OR(ISTEXT(R18),ISBLANK(R18)), "$   - ",ROUND($E18*R18,2))</f>
        <v>4024.8</v>
      </c>
      <c r="T18" s="33">
        <v>40.9</v>
      </c>
      <c r="U18" s="33">
        <f>IF(OR(ISTEXT(T18),ISBLANK(T18)), "$   - ",ROUND($E18*T18,2))</f>
        <v>2454</v>
      </c>
      <c r="V18" s="33">
        <v>50</v>
      </c>
      <c r="W18" s="33">
        <f>IF(OR(ISTEXT(V18),ISBLANK(V18)), "$   - ",ROUND($E18*V18,2))</f>
        <v>3000</v>
      </c>
      <c r="X18" s="33">
        <v>17.09</v>
      </c>
      <c r="Y18" s="33">
        <f>IF(OR(ISTEXT(X18),ISBLANK(X18)), "$   - ",ROUND($E18*X18,2))</f>
        <v>1025.4000000000001</v>
      </c>
      <c r="Z18" s="33"/>
      <c r="AA18" s="34"/>
      <c r="AB18" s="33"/>
      <c r="AC18" s="34"/>
      <c r="AD18" s="33"/>
      <c r="AE18" s="34"/>
      <c r="AF18" s="33"/>
      <c r="AG18" s="34"/>
      <c r="AH18" s="35"/>
      <c r="AI18" s="35"/>
      <c r="AJ18" s="35"/>
      <c r="AK18" s="35"/>
      <c r="AL18" s="25"/>
      <c r="AM18" s="74"/>
      <c r="AN18" s="26"/>
      <c r="AO18" s="25"/>
      <c r="AP18" s="25"/>
    </row>
    <row r="19" spans="1:42" ht="36" customHeight="1" x14ac:dyDescent="0.25">
      <c r="A19" s="37"/>
      <c r="B19" s="98">
        <v>6</v>
      </c>
      <c r="C19" s="96" t="s">
        <v>38</v>
      </c>
      <c r="D19" s="94"/>
      <c r="E19" s="92"/>
      <c r="F19" s="34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4"/>
      <c r="AB19" s="33"/>
      <c r="AC19" s="34"/>
      <c r="AD19" s="33"/>
      <c r="AE19" s="34"/>
      <c r="AF19" s="33"/>
      <c r="AG19" s="34"/>
      <c r="AH19" s="35"/>
      <c r="AI19" s="35"/>
      <c r="AJ19" s="35"/>
      <c r="AK19" s="35"/>
      <c r="AL19" s="25"/>
      <c r="AM19" s="74"/>
      <c r="AN19" s="26"/>
      <c r="AO19" s="25"/>
      <c r="AP19" s="25"/>
    </row>
    <row r="20" spans="1:42" ht="36" customHeight="1" x14ac:dyDescent="0.25">
      <c r="A20" s="37"/>
      <c r="B20" s="154" t="s">
        <v>11</v>
      </c>
      <c r="C20" s="96" t="s">
        <v>51</v>
      </c>
      <c r="D20" s="94" t="s">
        <v>10</v>
      </c>
      <c r="E20" s="92">
        <v>10</v>
      </c>
      <c r="F20" s="34">
        <v>30</v>
      </c>
      <c r="G20" s="33">
        <f>IF(OR(ISTEXT(F20),ISBLANK(F20)), "$   - ",ROUND($E20*F20,2))</f>
        <v>300</v>
      </c>
      <c r="H20" s="33">
        <v>230</v>
      </c>
      <c r="I20" s="33">
        <f>IF(OR(ISTEXT(H20),ISBLANK(H20)), "$   - ",ROUND($E20*H20,2))</f>
        <v>2300</v>
      </c>
      <c r="J20" s="33">
        <v>500</v>
      </c>
      <c r="K20" s="33">
        <f>IF(OR(ISTEXT(J20),ISBLANK(J20)), "$   - ",ROUND($E20*J20,2))</f>
        <v>5000</v>
      </c>
      <c r="L20" s="33">
        <v>200</v>
      </c>
      <c r="M20" s="33">
        <f>IF(OR(ISTEXT(L20),ISBLANK(L20)), "$   - ",ROUND($E20*L20,2))</f>
        <v>2000</v>
      </c>
      <c r="N20" s="33">
        <v>40</v>
      </c>
      <c r="O20" s="33">
        <f>IF(OR(ISTEXT(N20),ISBLANK(N20)), "$   - ",ROUND($E20*N20,2))</f>
        <v>400</v>
      </c>
      <c r="P20" s="33">
        <v>40</v>
      </c>
      <c r="Q20" s="33">
        <f>IF(OR(ISTEXT(P20),ISBLANK(P20)), "$   - ",ROUND($E20*P20,2))</f>
        <v>400</v>
      </c>
      <c r="R20" s="33">
        <v>115</v>
      </c>
      <c r="S20" s="33">
        <f>IF(OR(ISTEXT(R20),ISBLANK(R20)), "$   - ",ROUND($E20*R20,2))</f>
        <v>1150</v>
      </c>
      <c r="T20" s="33">
        <v>210</v>
      </c>
      <c r="U20" s="33">
        <f>IF(OR(ISTEXT(T20),ISBLANK(T20)), "$   - ",ROUND($E20*T20,2))</f>
        <v>2100</v>
      </c>
      <c r="V20" s="33">
        <v>316</v>
      </c>
      <c r="W20" s="33">
        <f>IF(OR(ISTEXT(V20),ISBLANK(V20)), "$   - ",ROUND($E20*V20,2))</f>
        <v>3160</v>
      </c>
      <c r="X20" s="33">
        <v>505.39</v>
      </c>
      <c r="Y20" s="33">
        <f>IF(OR(ISTEXT(X20),ISBLANK(X20)), "$   - ",ROUND($E20*X20,2))</f>
        <v>5053.8999999999996</v>
      </c>
      <c r="Z20" s="33"/>
      <c r="AA20" s="34"/>
      <c r="AB20" s="33"/>
      <c r="AC20" s="34"/>
      <c r="AD20" s="33"/>
      <c r="AE20" s="34"/>
      <c r="AF20" s="33"/>
      <c r="AG20" s="34"/>
      <c r="AH20" s="35"/>
      <c r="AI20" s="35"/>
      <c r="AJ20" s="35"/>
      <c r="AK20" s="35"/>
      <c r="AL20" s="25"/>
      <c r="AM20" s="74"/>
      <c r="AN20" s="26"/>
      <c r="AO20" s="25"/>
      <c r="AP20" s="25"/>
    </row>
    <row r="21" spans="1:42" ht="36" customHeight="1" x14ac:dyDescent="0.25">
      <c r="A21" s="37"/>
      <c r="B21" s="98">
        <v>7</v>
      </c>
      <c r="C21" s="96" t="s">
        <v>39</v>
      </c>
      <c r="D21" s="94"/>
      <c r="E21" s="92"/>
      <c r="F21" s="34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4"/>
      <c r="AB21" s="33"/>
      <c r="AC21" s="34"/>
      <c r="AD21" s="33"/>
      <c r="AE21" s="34"/>
      <c r="AF21" s="33"/>
      <c r="AG21" s="34"/>
      <c r="AH21" s="35"/>
      <c r="AI21" s="35"/>
      <c r="AJ21" s="35"/>
      <c r="AK21" s="35"/>
      <c r="AL21" s="25"/>
      <c r="AM21" s="74"/>
      <c r="AN21" s="26"/>
      <c r="AO21" s="25"/>
      <c r="AP21" s="25"/>
    </row>
    <row r="22" spans="1:42" ht="36" customHeight="1" x14ac:dyDescent="0.25">
      <c r="A22" s="37"/>
      <c r="B22" s="154" t="s">
        <v>11</v>
      </c>
      <c r="C22" s="96" t="s">
        <v>77</v>
      </c>
      <c r="D22" s="94" t="s">
        <v>10</v>
      </c>
      <c r="E22" s="92">
        <v>10</v>
      </c>
      <c r="F22" s="34">
        <v>300</v>
      </c>
      <c r="G22" s="33">
        <f>IF(OR(ISTEXT(F22),ISBLANK(F22)), "$   - ",ROUND($E22*F22,2))</f>
        <v>3000</v>
      </c>
      <c r="H22" s="33">
        <v>286</v>
      </c>
      <c r="I22" s="33">
        <f>IF(OR(ISTEXT(H22),ISBLANK(H22)), "$   - ",ROUND($E22*H22,2))</f>
        <v>2860</v>
      </c>
      <c r="J22" s="33">
        <v>500</v>
      </c>
      <c r="K22" s="33">
        <f>IF(OR(ISTEXT(J22),ISBLANK(J22)), "$   - ",ROUND($E22*J22,2))</f>
        <v>5000</v>
      </c>
      <c r="L22" s="33">
        <v>400</v>
      </c>
      <c r="M22" s="33">
        <f>IF(OR(ISTEXT(L22),ISBLANK(L22)), "$   - ",ROUND($E22*L22,2))</f>
        <v>4000</v>
      </c>
      <c r="N22" s="33">
        <v>230</v>
      </c>
      <c r="O22" s="33">
        <f>IF(OR(ISTEXT(N22),ISBLANK(N22)), "$   - ",ROUND($E22*N22,2))</f>
        <v>2300</v>
      </c>
      <c r="P22" s="33">
        <v>400</v>
      </c>
      <c r="Q22" s="33">
        <f>IF(OR(ISTEXT(P22),ISBLANK(P22)), "$   - ",ROUND($E22*P22,2))</f>
        <v>4000</v>
      </c>
      <c r="R22" s="33">
        <v>517.5</v>
      </c>
      <c r="S22" s="33">
        <f>IF(OR(ISTEXT(R22),ISBLANK(R22)), "$   - ",ROUND($E22*R22,2))</f>
        <v>5175</v>
      </c>
      <c r="T22" s="33">
        <v>246</v>
      </c>
      <c r="U22" s="33">
        <f>IF(OR(ISTEXT(T22),ISBLANK(T22)), "$   - ",ROUND($E22*T22,2))</f>
        <v>2460</v>
      </c>
      <c r="V22" s="33">
        <v>389</v>
      </c>
      <c r="W22" s="33">
        <f>IF(OR(ISTEXT(V22),ISBLANK(V22)), "$   - ",ROUND($E22*V22,2))</f>
        <v>3890</v>
      </c>
      <c r="X22" s="33">
        <v>597.5</v>
      </c>
      <c r="Y22" s="33">
        <f>IF(OR(ISTEXT(X22),ISBLANK(X22)), "$   - ",ROUND($E22*X22,2))</f>
        <v>5975</v>
      </c>
      <c r="Z22" s="33"/>
      <c r="AA22" s="34"/>
      <c r="AB22" s="33"/>
      <c r="AC22" s="34"/>
      <c r="AD22" s="33"/>
      <c r="AE22" s="34"/>
      <c r="AF22" s="33"/>
      <c r="AG22" s="34"/>
      <c r="AH22" s="35"/>
      <c r="AI22" s="35"/>
      <c r="AJ22" s="35"/>
      <c r="AK22" s="35"/>
      <c r="AL22" s="25"/>
      <c r="AM22" s="74"/>
      <c r="AN22" s="26"/>
      <c r="AO22" s="25"/>
      <c r="AP22" s="25"/>
    </row>
    <row r="23" spans="1:42" ht="36" customHeight="1" x14ac:dyDescent="0.25">
      <c r="A23" s="37"/>
      <c r="B23" s="98">
        <v>8</v>
      </c>
      <c r="C23" s="96" t="s">
        <v>78</v>
      </c>
      <c r="D23" s="94" t="s">
        <v>9</v>
      </c>
      <c r="E23" s="92">
        <v>2</v>
      </c>
      <c r="F23" s="34">
        <v>500</v>
      </c>
      <c r="G23" s="33">
        <f>IF(OR(ISTEXT(F23),ISBLANK(F23)), "$   - ",ROUND($E23*F23,2))</f>
        <v>1000</v>
      </c>
      <c r="H23" s="33">
        <v>575</v>
      </c>
      <c r="I23" s="33">
        <f>IF(OR(ISTEXT(H23),ISBLANK(H23)), "$   - ",ROUND($E23*H23,2))</f>
        <v>1150</v>
      </c>
      <c r="J23" s="33">
        <v>500</v>
      </c>
      <c r="K23" s="33">
        <f>IF(OR(ISTEXT(J23),ISBLANK(J23)), "$   - ",ROUND($E23*J23,2))</f>
        <v>1000</v>
      </c>
      <c r="L23" s="33">
        <v>900</v>
      </c>
      <c r="M23" s="33">
        <f>IF(OR(ISTEXT(L23),ISBLANK(L23)), "$   - ",ROUND($E23*L23,2))</f>
        <v>1800</v>
      </c>
      <c r="N23" s="33">
        <v>600</v>
      </c>
      <c r="O23" s="33">
        <f>IF(OR(ISTEXT(N23),ISBLANK(N23)), "$   - ",ROUND($E23*N23,2))</f>
        <v>1200</v>
      </c>
      <c r="P23" s="33">
        <v>500</v>
      </c>
      <c r="Q23" s="33">
        <f>IF(OR(ISTEXT(P23),ISBLANK(P23)), "$   - ",ROUND($E23*P23,2))</f>
        <v>1000</v>
      </c>
      <c r="R23" s="33">
        <v>690</v>
      </c>
      <c r="S23" s="33">
        <f>IF(OR(ISTEXT(R23),ISBLANK(R23)), "$   - ",ROUND($E23*R23,2))</f>
        <v>1380</v>
      </c>
      <c r="T23" s="33">
        <v>1100</v>
      </c>
      <c r="U23" s="33">
        <f>IF(OR(ISTEXT(T23),ISBLANK(T23)), "$   - ",ROUND($E23*T23,2))</f>
        <v>2200</v>
      </c>
      <c r="V23" s="33">
        <v>603</v>
      </c>
      <c r="W23" s="33">
        <f>IF(OR(ISTEXT(V23),ISBLANK(V23)), "$   - ",ROUND($E23*V23,2))</f>
        <v>1206</v>
      </c>
      <c r="X23" s="33">
        <v>1290.69</v>
      </c>
      <c r="Y23" s="33">
        <f>IF(OR(ISTEXT(X23),ISBLANK(X23)), "$   - ",ROUND($E23*X23,2))</f>
        <v>2581.38</v>
      </c>
      <c r="Z23" s="33"/>
      <c r="AA23" s="34"/>
      <c r="AB23" s="33"/>
      <c r="AC23" s="34"/>
      <c r="AD23" s="33"/>
      <c r="AE23" s="34"/>
      <c r="AF23" s="33"/>
      <c r="AG23" s="34"/>
      <c r="AH23" s="35"/>
      <c r="AI23" s="35"/>
      <c r="AJ23" s="35"/>
      <c r="AK23" s="35"/>
      <c r="AL23" s="25"/>
      <c r="AM23" s="74"/>
      <c r="AN23" s="26"/>
      <c r="AO23" s="25"/>
      <c r="AP23" s="25"/>
    </row>
    <row r="24" spans="1:42" ht="36" customHeight="1" x14ac:dyDescent="0.25">
      <c r="A24" s="37"/>
      <c r="B24" s="98">
        <v>9</v>
      </c>
      <c r="C24" s="96" t="s">
        <v>79</v>
      </c>
      <c r="D24" s="94" t="s">
        <v>65</v>
      </c>
      <c r="E24" s="92">
        <v>10</v>
      </c>
      <c r="F24" s="34">
        <v>150</v>
      </c>
      <c r="G24" s="33">
        <f>IF(OR(ISTEXT(F24),ISBLANK(F24)), "$   - ",ROUND($E24*F24,2))</f>
        <v>1500</v>
      </c>
      <c r="H24" s="33">
        <v>400</v>
      </c>
      <c r="I24" s="33">
        <f>IF(OR(ISTEXT(H24),ISBLANK(H24)), "$   - ",ROUND($E24*H24,2))</f>
        <v>4000</v>
      </c>
      <c r="J24" s="33">
        <v>250</v>
      </c>
      <c r="K24" s="33">
        <f>IF(OR(ISTEXT(J24),ISBLANK(J24)), "$   - ",ROUND($E24*J24,2))</f>
        <v>2500</v>
      </c>
      <c r="L24" s="33">
        <v>300</v>
      </c>
      <c r="M24" s="33">
        <f>IF(OR(ISTEXT(L24),ISBLANK(L24)), "$   - ",ROUND($E24*L24,2))</f>
        <v>3000</v>
      </c>
      <c r="N24" s="33">
        <v>375</v>
      </c>
      <c r="O24" s="33">
        <f>IF(OR(ISTEXT(N24),ISBLANK(N24)), "$   - ",ROUND($E24*N24,2))</f>
        <v>3750</v>
      </c>
      <c r="P24" s="33">
        <v>350</v>
      </c>
      <c r="Q24" s="33">
        <f>IF(OR(ISTEXT(P24),ISBLANK(P24)), "$   - ",ROUND($E24*P24,2))</f>
        <v>3500</v>
      </c>
      <c r="R24" s="33">
        <v>373.75</v>
      </c>
      <c r="S24" s="33">
        <f>IF(OR(ISTEXT(R24),ISBLANK(R24)), "$   - ",ROUND($E24*R24,2))</f>
        <v>3737.5</v>
      </c>
      <c r="T24" s="33">
        <v>211</v>
      </c>
      <c r="U24" s="33">
        <f>IF(OR(ISTEXT(T24),ISBLANK(T24)), "$   - ",ROUND($E24*T24,2))</f>
        <v>2110</v>
      </c>
      <c r="V24" s="33">
        <v>419</v>
      </c>
      <c r="W24" s="33">
        <f>IF(OR(ISTEXT(V24),ISBLANK(V24)), "$   - ",ROUND($E24*V24,2))</f>
        <v>4190</v>
      </c>
      <c r="X24" s="33">
        <v>636.39</v>
      </c>
      <c r="Y24" s="33">
        <f>IF(OR(ISTEXT(X24),ISBLANK(X24)), "$   - ",ROUND($E24*X24,2))</f>
        <v>6363.9</v>
      </c>
      <c r="Z24" s="33"/>
      <c r="AA24" s="34"/>
      <c r="AB24" s="33"/>
      <c r="AC24" s="34"/>
      <c r="AD24" s="33"/>
      <c r="AE24" s="34"/>
      <c r="AF24" s="33"/>
      <c r="AG24" s="34"/>
      <c r="AH24" s="35"/>
      <c r="AI24" s="35"/>
      <c r="AJ24" s="35"/>
      <c r="AK24" s="35"/>
      <c r="AL24" s="25"/>
      <c r="AM24" s="74"/>
      <c r="AN24" s="26"/>
      <c r="AO24" s="25"/>
      <c r="AP24" s="25"/>
    </row>
    <row r="25" spans="1:42" s="137" customFormat="1" ht="36" customHeight="1" thickBot="1" x14ac:dyDescent="0.3">
      <c r="A25" s="136"/>
      <c r="B25" s="129">
        <v>10</v>
      </c>
      <c r="C25" s="123" t="s">
        <v>80</v>
      </c>
      <c r="D25" s="124" t="s">
        <v>65</v>
      </c>
      <c r="E25" s="125">
        <v>580</v>
      </c>
      <c r="F25" s="126">
        <v>35</v>
      </c>
      <c r="G25" s="127">
        <f>IF(OR(ISTEXT(F25),ISBLANK(F25)), "$   - ",ROUND($E25*F25,2))</f>
        <v>20300</v>
      </c>
      <c r="H25" s="127">
        <v>48</v>
      </c>
      <c r="I25" s="127">
        <f>IF(OR(ISTEXT(H25),ISBLANK(H25)), "$   - ",ROUND($E25*H25,2))</f>
        <v>27840</v>
      </c>
      <c r="J25" s="127">
        <v>45</v>
      </c>
      <c r="K25" s="127">
        <f>IF(OR(ISTEXT(J25),ISBLANK(J25)), "$   - ",ROUND($E25*J25,2))</f>
        <v>26100</v>
      </c>
      <c r="L25" s="127">
        <v>30</v>
      </c>
      <c r="M25" s="127">
        <f>IF(OR(ISTEXT(L25),ISBLANK(L25)), "$   - ",ROUND($E25*L25,2))</f>
        <v>17400</v>
      </c>
      <c r="N25" s="127">
        <v>85</v>
      </c>
      <c r="O25" s="127">
        <f>IF(OR(ISTEXT(N25),ISBLANK(N25)), "$   - ",ROUND($E25*N25,2))</f>
        <v>49300</v>
      </c>
      <c r="P25" s="127">
        <v>175</v>
      </c>
      <c r="Q25" s="127">
        <f>IF(OR(ISTEXT(P25),ISBLANK(P25)), "$   - ",ROUND($E25*P25,2))</f>
        <v>101500</v>
      </c>
      <c r="R25" s="127">
        <v>34.78</v>
      </c>
      <c r="S25" s="159">
        <f>IF(OR(ISTEXT(R25),ISBLANK(R25)), "$   - ",ROUND($E25*R25,2))</f>
        <v>20172.400000000001</v>
      </c>
      <c r="T25" s="127">
        <v>43.4</v>
      </c>
      <c r="U25" s="127">
        <f>IF(OR(ISTEXT(T25),ISBLANK(T25)), "$   - ",ROUND($E25*T25,2))</f>
        <v>25172</v>
      </c>
      <c r="V25" s="127">
        <v>84</v>
      </c>
      <c r="W25" s="127">
        <f>IF(OR(ISTEXT(V25),ISBLANK(V25)), "$   - ",ROUND($E25*V25,2))</f>
        <v>48720</v>
      </c>
      <c r="X25" s="127">
        <v>107.58</v>
      </c>
      <c r="Y25" s="127">
        <f>IF(OR(ISTEXT(X25),ISBLANK(X25)), "$   - ",ROUND($E25*X25,2))</f>
        <v>62396.4</v>
      </c>
      <c r="Z25" s="127"/>
      <c r="AA25" s="126"/>
      <c r="AB25" s="127"/>
      <c r="AC25" s="126"/>
      <c r="AD25" s="127"/>
      <c r="AE25" s="126"/>
      <c r="AF25" s="127"/>
      <c r="AG25" s="126"/>
      <c r="AH25" s="131"/>
      <c r="AI25" s="131"/>
      <c r="AJ25" s="131"/>
      <c r="AK25" s="131"/>
      <c r="AL25" s="132"/>
      <c r="AM25" s="133"/>
      <c r="AN25" s="134"/>
      <c r="AO25" s="132"/>
      <c r="AP25" s="132"/>
    </row>
    <row r="26" spans="1:42" s="148" customFormat="1" ht="36" customHeight="1" thickTop="1" x14ac:dyDescent="0.3">
      <c r="A26" s="138"/>
      <c r="B26" s="139" t="s">
        <v>40</v>
      </c>
      <c r="C26" s="158" t="s">
        <v>81</v>
      </c>
      <c r="D26" s="140"/>
      <c r="E26" s="141"/>
      <c r="F26" s="142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2"/>
      <c r="AB26" s="143"/>
      <c r="AC26" s="142"/>
      <c r="AD26" s="143"/>
      <c r="AE26" s="142"/>
      <c r="AF26" s="143"/>
      <c r="AG26" s="142"/>
      <c r="AH26" s="144"/>
      <c r="AI26" s="144"/>
      <c r="AJ26" s="144"/>
      <c r="AK26" s="144"/>
      <c r="AL26" s="145"/>
      <c r="AM26" s="146"/>
      <c r="AN26" s="147"/>
      <c r="AO26" s="145"/>
      <c r="AP26" s="145"/>
    </row>
    <row r="27" spans="1:42" s="31" customFormat="1" ht="36" customHeight="1" x14ac:dyDescent="0.25">
      <c r="A27" s="73"/>
      <c r="B27" s="98">
        <v>11</v>
      </c>
      <c r="C27" s="96" t="s">
        <v>27</v>
      </c>
      <c r="D27" s="94" t="s">
        <v>65</v>
      </c>
      <c r="E27" s="92">
        <v>470</v>
      </c>
      <c r="F27" s="34">
        <v>15</v>
      </c>
      <c r="G27" s="33">
        <f>IF(OR(ISTEXT(F27),ISBLANK(F27)), "$   - ",ROUND($E27*F27,2))</f>
        <v>7050</v>
      </c>
      <c r="H27" s="33">
        <v>20.7</v>
      </c>
      <c r="I27" s="33">
        <f>IF(OR(ISTEXT(H27),ISBLANK(H27)), "$   - ",ROUND($E27*H27,2))</f>
        <v>9729</v>
      </c>
      <c r="J27" s="33">
        <v>18</v>
      </c>
      <c r="K27" s="33">
        <f>IF(OR(ISTEXT(J27),ISBLANK(J27)), "$   - ",ROUND($E27*J27,2))</f>
        <v>8460</v>
      </c>
      <c r="L27" s="33">
        <v>48</v>
      </c>
      <c r="M27" s="33">
        <f>IF(OR(ISTEXT(L27),ISBLANK(L27)), "$   - ",ROUND($E27*L27,2))</f>
        <v>22560</v>
      </c>
      <c r="N27" s="30">
        <v>31</v>
      </c>
      <c r="O27" s="33">
        <f>IF(OR(ISTEXT(N27),ISBLANK(N27)), "$   - ",ROUND($E27*N27,2))</f>
        <v>14570</v>
      </c>
      <c r="P27" s="33">
        <v>18</v>
      </c>
      <c r="Q27" s="33">
        <f>IF(OR(ISTEXT(P27),ISBLANK(P27)), "$   - ",ROUND($E27*P27,2))</f>
        <v>8460</v>
      </c>
      <c r="R27" s="33">
        <v>25.48</v>
      </c>
      <c r="S27" s="38">
        <f>IF(OR(ISTEXT(R27),ISBLANK(R27)), "$   - ",ROUND($E27*R27,2))</f>
        <v>11975.6</v>
      </c>
      <c r="T27" s="30">
        <v>94</v>
      </c>
      <c r="U27" s="33">
        <f>IF(OR(ISTEXT(T27),ISBLANK(T27)), "$   - ",ROUND($E27*T27,2))</f>
        <v>44180</v>
      </c>
      <c r="V27" s="30">
        <v>19</v>
      </c>
      <c r="W27" s="33">
        <f>IF(OR(ISTEXT(V27),ISBLANK(V27)), "$   - ",ROUND($E27*V27,2))</f>
        <v>8930</v>
      </c>
      <c r="X27" s="33">
        <v>25.76</v>
      </c>
      <c r="Y27" s="33">
        <f>IF(OR(ISTEXT(X27),ISBLANK(X27)), "$   - ",ROUND($E27*X27,2))</f>
        <v>12107.2</v>
      </c>
      <c r="Z27" s="30"/>
      <c r="AA27" s="30"/>
      <c r="AB27" s="30"/>
      <c r="AC27" s="30"/>
      <c r="AD27" s="30"/>
      <c r="AE27" s="30"/>
      <c r="AF27" s="30"/>
      <c r="AG27" s="30"/>
      <c r="AH27" s="35"/>
      <c r="AI27" s="35"/>
      <c r="AJ27" s="35"/>
      <c r="AK27" s="35"/>
      <c r="AL27" s="25"/>
      <c r="AM27" s="74"/>
      <c r="AN27" s="26"/>
      <c r="AO27" s="25"/>
      <c r="AP27" s="25"/>
    </row>
    <row r="28" spans="1:42" ht="36" customHeight="1" x14ac:dyDescent="0.25">
      <c r="A28" s="37"/>
      <c r="B28" s="98">
        <v>12</v>
      </c>
      <c r="C28" s="96" t="s">
        <v>82</v>
      </c>
      <c r="D28" s="94" t="s">
        <v>28</v>
      </c>
      <c r="E28" s="92">
        <v>1</v>
      </c>
      <c r="F28" s="34">
        <v>75000</v>
      </c>
      <c r="G28" s="33">
        <f>IF(OR(ISTEXT(F28),ISBLANK(F28)), "$   - ",ROUND($E28*F28,2))</f>
        <v>75000</v>
      </c>
      <c r="H28" s="33">
        <v>42500</v>
      </c>
      <c r="I28" s="33">
        <f>IF(OR(ISTEXT(H28),ISBLANK(H28)), "$   - ",ROUND($E28*H28,2))</f>
        <v>42500</v>
      </c>
      <c r="J28" s="33">
        <v>75000</v>
      </c>
      <c r="K28" s="33">
        <f>IF(OR(ISTEXT(J28),ISBLANK(J28)), "$   - ",ROUND($E28*J28,2))</f>
        <v>75000</v>
      </c>
      <c r="L28" s="33">
        <v>60606</v>
      </c>
      <c r="M28" s="33">
        <f>IF(OR(ISTEXT(L28),ISBLANK(L28)), "$   - ",ROUND($E28*L28,2))</f>
        <v>60606</v>
      </c>
      <c r="N28" s="33">
        <v>65000</v>
      </c>
      <c r="O28" s="33">
        <f>IF(OR(ISTEXT(N28),ISBLANK(N28)), "$   - ",ROUND($E28*N28,2))</f>
        <v>65000</v>
      </c>
      <c r="P28" s="33">
        <v>65000</v>
      </c>
      <c r="Q28" s="33">
        <f>IF(OR(ISTEXT(P28),ISBLANK(P28)), "$   - ",ROUND($E28*P28,2))</f>
        <v>65000</v>
      </c>
      <c r="R28" s="33">
        <v>100884.81</v>
      </c>
      <c r="S28" s="33">
        <f>IF(OR(ISTEXT(R28),ISBLANK(R28)), "$   - ",ROUND($E28*R28,2))</f>
        <v>100884.81</v>
      </c>
      <c r="T28" s="33">
        <v>48800</v>
      </c>
      <c r="U28" s="33">
        <f>IF(OR(ISTEXT(T28),ISBLANK(T28)), "$   - ",ROUND($E28*T28,2))</f>
        <v>48800</v>
      </c>
      <c r="V28" s="33">
        <v>51060</v>
      </c>
      <c r="W28" s="33">
        <f>IF(OR(ISTEXT(V28),ISBLANK(V28)), "$   - ",ROUND($E28*V28,2))</f>
        <v>51060</v>
      </c>
      <c r="X28" s="33">
        <v>65698.559999999998</v>
      </c>
      <c r="Y28" s="33">
        <f>IF(OR(ISTEXT(X28),ISBLANK(X28)), "$   - ",ROUND($E28*X28,2))</f>
        <v>65698.559999999998</v>
      </c>
      <c r="Z28" s="33"/>
      <c r="AA28" s="34"/>
      <c r="AB28" s="33"/>
      <c r="AC28" s="34"/>
      <c r="AD28" s="33"/>
      <c r="AE28" s="34"/>
      <c r="AF28" s="33"/>
      <c r="AG28" s="34"/>
      <c r="AH28" s="35"/>
      <c r="AI28" s="35"/>
      <c r="AJ28" s="35"/>
      <c r="AK28" s="35"/>
      <c r="AL28" s="25"/>
      <c r="AM28" s="74"/>
      <c r="AN28" s="26"/>
      <c r="AO28" s="25"/>
      <c r="AP28" s="25"/>
    </row>
    <row r="29" spans="1:42" ht="36" customHeight="1" x14ac:dyDescent="0.25">
      <c r="A29" s="37"/>
      <c r="B29" s="98">
        <v>13</v>
      </c>
      <c r="C29" s="96" t="s">
        <v>83</v>
      </c>
      <c r="D29" s="94" t="s">
        <v>28</v>
      </c>
      <c r="E29" s="92">
        <v>1</v>
      </c>
      <c r="F29" s="34">
        <v>12000</v>
      </c>
      <c r="G29" s="33">
        <f>IF(OR(ISTEXT(F29),ISBLANK(F29)), "$   - ",ROUND($E29*F29,2))</f>
        <v>12000</v>
      </c>
      <c r="H29" s="33">
        <v>16500</v>
      </c>
      <c r="I29" s="33">
        <f>IF(OR(ISTEXT(H29),ISBLANK(H29)), "$   - ",ROUND($E29*H29,2))</f>
        <v>16500</v>
      </c>
      <c r="J29" s="33">
        <v>15000</v>
      </c>
      <c r="K29" s="33">
        <f>IF(OR(ISTEXT(J29),ISBLANK(J29)), "$   - ",ROUND($E29*J29,2))</f>
        <v>15000</v>
      </c>
      <c r="L29" s="33">
        <v>18500</v>
      </c>
      <c r="M29" s="33">
        <f>IF(OR(ISTEXT(L29),ISBLANK(L29)), "$   - ",ROUND($E29*L29,2))</f>
        <v>18500</v>
      </c>
      <c r="N29" s="33">
        <v>18000</v>
      </c>
      <c r="O29" s="33">
        <f>IF(OR(ISTEXT(N29),ISBLANK(N29)), "$   - ",ROUND($E29*N29,2))</f>
        <v>18000</v>
      </c>
      <c r="P29" s="33">
        <v>14750</v>
      </c>
      <c r="Q29" s="33">
        <f>IF(OR(ISTEXT(P29),ISBLANK(P29)), "$   - ",ROUND($E29*P29,2))</f>
        <v>14750</v>
      </c>
      <c r="R29" s="33">
        <v>17915.849999999999</v>
      </c>
      <c r="S29" s="33">
        <f>IF(OR(ISTEXT(R29),ISBLANK(R29)), "$   - ",ROUND($E29*R29,2))</f>
        <v>17915.849999999999</v>
      </c>
      <c r="T29" s="33">
        <v>14700</v>
      </c>
      <c r="U29" s="33">
        <f>IF(OR(ISTEXT(T29),ISBLANK(T29)), "$   - ",ROUND($E29*T29,2))</f>
        <v>14700</v>
      </c>
      <c r="V29" s="33">
        <v>13200</v>
      </c>
      <c r="W29" s="33">
        <f>IF(OR(ISTEXT(V29),ISBLANK(V29)), "$   - ",ROUND($E29*V29,2))</f>
        <v>13200</v>
      </c>
      <c r="X29" s="33">
        <v>17673.29</v>
      </c>
      <c r="Y29" s="33">
        <f>IF(OR(ISTEXT(X29),ISBLANK(X29)), "$   - ",ROUND($E29*X29,2))</f>
        <v>17673.29</v>
      </c>
      <c r="Z29" s="33"/>
      <c r="AA29" s="34"/>
      <c r="AB29" s="33"/>
      <c r="AC29" s="34"/>
      <c r="AD29" s="33"/>
      <c r="AE29" s="34"/>
      <c r="AF29" s="33"/>
      <c r="AG29" s="34"/>
      <c r="AH29" s="35"/>
      <c r="AI29" s="35"/>
      <c r="AJ29" s="35"/>
      <c r="AK29" s="35"/>
      <c r="AL29" s="25"/>
      <c r="AM29" s="74"/>
      <c r="AN29" s="26"/>
      <c r="AO29" s="25"/>
      <c r="AP29" s="25"/>
    </row>
    <row r="30" spans="1:42" ht="36" customHeight="1" x14ac:dyDescent="0.25">
      <c r="A30" s="37"/>
      <c r="B30" s="98">
        <v>14</v>
      </c>
      <c r="C30" s="96" t="s">
        <v>84</v>
      </c>
      <c r="D30" s="94" t="s">
        <v>65</v>
      </c>
      <c r="E30" s="92">
        <v>885</v>
      </c>
      <c r="F30" s="34">
        <v>10</v>
      </c>
      <c r="G30" s="33">
        <f>IF(OR(ISTEXT(F30),ISBLANK(F30)), "$   - ",ROUND($E30*F30,2))</f>
        <v>8850</v>
      </c>
      <c r="H30" s="33">
        <v>10.35</v>
      </c>
      <c r="I30" s="33">
        <f>IF(OR(ISTEXT(H30),ISBLANK(H30)), "$   - ",ROUND($E30*H30,2))</f>
        <v>9159.75</v>
      </c>
      <c r="J30" s="33">
        <v>10</v>
      </c>
      <c r="K30" s="33">
        <f>IF(OR(ISTEXT(J30),ISBLANK(J30)), "$   - ",ROUND($E30*J30,2))</f>
        <v>8850</v>
      </c>
      <c r="L30" s="33">
        <v>24</v>
      </c>
      <c r="M30" s="33">
        <f>IF(OR(ISTEXT(L30),ISBLANK(L30)), "$   - ",ROUND($E30*L30,2))</f>
        <v>21240</v>
      </c>
      <c r="N30" s="33">
        <v>17</v>
      </c>
      <c r="O30" s="33">
        <f>IF(OR(ISTEXT(N30),ISBLANK(N30)), "$   - ",ROUND($E30*N30,2))</f>
        <v>15045</v>
      </c>
      <c r="P30" s="33">
        <v>9</v>
      </c>
      <c r="Q30" s="33">
        <f>IF(OR(ISTEXT(P30),ISBLANK(P30)), "$   - ",ROUND($E30*P30,2))</f>
        <v>7965</v>
      </c>
      <c r="R30" s="33">
        <v>40.56</v>
      </c>
      <c r="S30" s="38">
        <f>IF(OR(ISTEXT(R30),ISBLANK(R30)), "$   - ",ROUND($E30*R30,2))</f>
        <v>35895.599999999999</v>
      </c>
      <c r="T30" s="33">
        <v>23.5</v>
      </c>
      <c r="U30" s="33">
        <f>IF(OR(ISTEXT(T30),ISBLANK(T30)), "$   - ",ROUND($E30*T30,2))</f>
        <v>20797.5</v>
      </c>
      <c r="V30" s="33">
        <v>58</v>
      </c>
      <c r="W30" s="33">
        <f>IF(OR(ISTEXT(V30),ISBLANK(V30)), "$   - ",ROUND($E30*V30,2))</f>
        <v>51330</v>
      </c>
      <c r="X30" s="33">
        <v>74.19</v>
      </c>
      <c r="Y30" s="33">
        <f>IF(OR(ISTEXT(X30),ISBLANK(X30)), "$   - ",ROUND($E30*X30,2))</f>
        <v>65658.149999999994</v>
      </c>
      <c r="Z30" s="33"/>
      <c r="AA30" s="34"/>
      <c r="AB30" s="33"/>
      <c r="AC30" s="34"/>
      <c r="AD30" s="33"/>
      <c r="AE30" s="34"/>
      <c r="AF30" s="33"/>
      <c r="AG30" s="34"/>
      <c r="AH30" s="35"/>
      <c r="AI30" s="35"/>
      <c r="AJ30" s="35"/>
      <c r="AK30" s="35"/>
      <c r="AL30" s="25"/>
      <c r="AM30" s="74"/>
      <c r="AN30" s="26"/>
      <c r="AO30" s="25"/>
      <c r="AP30" s="25"/>
    </row>
    <row r="31" spans="1:42" ht="36" customHeight="1" x14ac:dyDescent="0.25">
      <c r="A31" s="37"/>
      <c r="B31" s="98">
        <v>15</v>
      </c>
      <c r="C31" s="96" t="s">
        <v>85</v>
      </c>
      <c r="D31" s="94"/>
      <c r="E31" s="92"/>
      <c r="F31" s="34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4"/>
      <c r="AB31" s="33"/>
      <c r="AC31" s="34"/>
      <c r="AD31" s="33"/>
      <c r="AE31" s="34"/>
      <c r="AF31" s="33"/>
      <c r="AG31" s="34"/>
      <c r="AH31" s="35"/>
      <c r="AI31" s="35"/>
      <c r="AJ31" s="35"/>
      <c r="AK31" s="35"/>
      <c r="AL31" s="25"/>
      <c r="AM31" s="74"/>
      <c r="AN31" s="26"/>
      <c r="AO31" s="25"/>
      <c r="AP31" s="25"/>
    </row>
    <row r="32" spans="1:42" ht="52.2" customHeight="1" x14ac:dyDescent="0.25">
      <c r="A32" s="37"/>
      <c r="B32" s="154" t="s">
        <v>11</v>
      </c>
      <c r="C32" s="96" t="s">
        <v>32</v>
      </c>
      <c r="D32" s="94" t="s">
        <v>9</v>
      </c>
      <c r="E32" s="92">
        <v>5</v>
      </c>
      <c r="F32" s="34">
        <v>800</v>
      </c>
      <c r="G32" s="33">
        <f>IF(OR(ISTEXT(F32),ISBLANK(F32)), "$   - ",ROUND($E32*F32,2))</f>
        <v>4000</v>
      </c>
      <c r="H32" s="33">
        <v>977</v>
      </c>
      <c r="I32" s="33">
        <f>IF(OR(ISTEXT(H32),ISBLANK(H32)), "$   - ",ROUND($E32*H32,2))</f>
        <v>4885</v>
      </c>
      <c r="J32" s="33">
        <v>750</v>
      </c>
      <c r="K32" s="33">
        <f>IF(OR(ISTEXT(J32),ISBLANK(J32)), "$   - ",ROUND($E32*J32,2))</f>
        <v>3750</v>
      </c>
      <c r="L32" s="33">
        <v>1100</v>
      </c>
      <c r="M32" s="33">
        <f>IF(OR(ISTEXT(L32),ISBLANK(L32)), "$   - ",ROUND($E32*L32,2))</f>
        <v>5500</v>
      </c>
      <c r="N32" s="33">
        <v>725</v>
      </c>
      <c r="O32" s="33">
        <f>IF(OR(ISTEXT(N32),ISBLANK(N32)), "$   - ",ROUND($E32*N32,2))</f>
        <v>3625</v>
      </c>
      <c r="P32" s="33">
        <v>850</v>
      </c>
      <c r="Q32" s="33">
        <f>IF(OR(ISTEXT(P32),ISBLANK(P32)), "$   - ",ROUND($E32*P32,2))</f>
        <v>4250</v>
      </c>
      <c r="R32" s="33">
        <v>747.5</v>
      </c>
      <c r="S32" s="33">
        <f>IF(OR(ISTEXT(R32),ISBLANK(R32)), "$   - ",ROUND($E32*R32,2))</f>
        <v>3737.5</v>
      </c>
      <c r="T32" s="33">
        <v>1200</v>
      </c>
      <c r="U32" s="33">
        <f>IF(OR(ISTEXT(T32),ISBLANK(T32)), "$   - ",ROUND($E32*T32,2))</f>
        <v>6000</v>
      </c>
      <c r="V32" s="33">
        <v>800</v>
      </c>
      <c r="W32" s="33">
        <f>IF(OR(ISTEXT(V32),ISBLANK(V32)), "$   - ",ROUND($E32*V32,2))</f>
        <v>4000</v>
      </c>
      <c r="X32" s="33">
        <v>1221.33</v>
      </c>
      <c r="Y32" s="33">
        <f>IF(OR(ISTEXT(X32),ISBLANK(X32)), "$   - ",ROUND($E32*X32,2))</f>
        <v>6106.65</v>
      </c>
      <c r="Z32" s="33"/>
      <c r="AA32" s="34"/>
      <c r="AB32" s="33"/>
      <c r="AC32" s="34"/>
      <c r="AD32" s="33"/>
      <c r="AE32" s="34"/>
      <c r="AF32" s="33"/>
      <c r="AG32" s="34"/>
      <c r="AH32" s="35"/>
      <c r="AI32" s="35"/>
      <c r="AJ32" s="35"/>
      <c r="AK32" s="35"/>
      <c r="AL32" s="25"/>
      <c r="AM32" s="74"/>
      <c r="AN32" s="26"/>
      <c r="AO32" s="25"/>
      <c r="AP32" s="25"/>
    </row>
    <row r="33" spans="1:42" ht="52.2" customHeight="1" x14ac:dyDescent="0.25">
      <c r="A33" s="37"/>
      <c r="B33" s="154" t="s">
        <v>66</v>
      </c>
      <c r="C33" s="96" t="s">
        <v>34</v>
      </c>
      <c r="D33" s="94" t="s">
        <v>9</v>
      </c>
      <c r="E33" s="92">
        <v>10</v>
      </c>
      <c r="F33" s="34">
        <v>800</v>
      </c>
      <c r="G33" s="33">
        <f>IF(OR(ISTEXT(F33),ISBLANK(F33)), "$   - ",ROUND($E33*F33,2))</f>
        <v>8000</v>
      </c>
      <c r="H33" s="33">
        <v>900</v>
      </c>
      <c r="I33" s="33">
        <f>IF(OR(ISTEXT(H33),ISBLANK(H33)), "$   - ",ROUND($E33*H33,2))</f>
        <v>9000</v>
      </c>
      <c r="J33" s="33">
        <v>750</v>
      </c>
      <c r="K33" s="33">
        <f>IF(OR(ISTEXT(J33),ISBLANK(J33)), "$   - ",ROUND($E33*J33,2))</f>
        <v>7500</v>
      </c>
      <c r="L33" s="33">
        <v>1100</v>
      </c>
      <c r="M33" s="33">
        <f>IF(OR(ISTEXT(L33),ISBLANK(L33)), "$   - ",ROUND($E33*L33,2))</f>
        <v>11000</v>
      </c>
      <c r="N33" s="33">
        <v>775</v>
      </c>
      <c r="O33" s="33">
        <f>IF(OR(ISTEXT(N33),ISBLANK(N33)), "$   - ",ROUND($E33*N33,2))</f>
        <v>7750</v>
      </c>
      <c r="P33" s="33">
        <v>785</v>
      </c>
      <c r="Q33" s="33">
        <f>IF(OR(ISTEXT(P33),ISBLANK(P33)), "$   - ",ROUND($E33*P33,2))</f>
        <v>7850</v>
      </c>
      <c r="R33" s="33">
        <v>747.5</v>
      </c>
      <c r="S33" s="33">
        <f>IF(OR(ISTEXT(R33),ISBLANK(R33)), "$   - ",ROUND($E33*R33,2))</f>
        <v>7475</v>
      </c>
      <c r="T33" s="33">
        <v>1200</v>
      </c>
      <c r="U33" s="33">
        <f>IF(OR(ISTEXT(T33),ISBLANK(T33)), "$   - ",ROUND($E33*T33,2))</f>
        <v>12000</v>
      </c>
      <c r="V33" s="33">
        <v>810</v>
      </c>
      <c r="W33" s="33">
        <f>IF(OR(ISTEXT(V33),ISBLANK(V33)), "$   - ",ROUND($E33*V33,2))</f>
        <v>8100</v>
      </c>
      <c r="X33" s="33">
        <v>1128.01</v>
      </c>
      <c r="Y33" s="33">
        <f>IF(OR(ISTEXT(X33),ISBLANK(X33)), "$   - ",ROUND($E33*X33,2))</f>
        <v>11280.1</v>
      </c>
      <c r="Z33" s="33"/>
      <c r="AA33" s="34"/>
      <c r="AB33" s="33"/>
      <c r="AC33" s="34"/>
      <c r="AD33" s="33"/>
      <c r="AE33" s="34"/>
      <c r="AF33" s="33"/>
      <c r="AG33" s="34"/>
      <c r="AH33" s="35"/>
      <c r="AI33" s="35"/>
      <c r="AJ33" s="35"/>
      <c r="AK33" s="35"/>
      <c r="AL33" s="25"/>
      <c r="AM33" s="74"/>
      <c r="AN33" s="26"/>
      <c r="AO33" s="25"/>
      <c r="AP33" s="25"/>
    </row>
    <row r="34" spans="1:42" ht="36" customHeight="1" x14ac:dyDescent="0.25">
      <c r="A34" s="37"/>
      <c r="B34" s="154" t="s">
        <v>69</v>
      </c>
      <c r="C34" s="96" t="s">
        <v>35</v>
      </c>
      <c r="D34" s="94" t="s">
        <v>9</v>
      </c>
      <c r="E34" s="92">
        <v>6</v>
      </c>
      <c r="F34" s="34">
        <v>800</v>
      </c>
      <c r="G34" s="33">
        <f>IF(OR(ISTEXT(F34),ISBLANK(F34)), "$   - ",ROUND($E34*F34,2))</f>
        <v>4800</v>
      </c>
      <c r="H34" s="33">
        <v>900</v>
      </c>
      <c r="I34" s="33">
        <f>IF(OR(ISTEXT(H34),ISBLANK(H34)), "$   - ",ROUND($E34*H34,2))</f>
        <v>5400</v>
      </c>
      <c r="J34" s="33">
        <v>750</v>
      </c>
      <c r="K34" s="33">
        <f>IF(OR(ISTEXT(J34),ISBLANK(J34)), "$   - ",ROUND($E34*J34,2))</f>
        <v>4500</v>
      </c>
      <c r="L34" s="33">
        <v>1100</v>
      </c>
      <c r="M34" s="33">
        <f>IF(OR(ISTEXT(L34),ISBLANK(L34)), "$   - ",ROUND($E34*L34,2))</f>
        <v>6600</v>
      </c>
      <c r="N34" s="33">
        <v>725</v>
      </c>
      <c r="O34" s="33">
        <f>IF(OR(ISTEXT(N34),ISBLANK(N34)), "$   - ",ROUND($E34*N34,2))</f>
        <v>4350</v>
      </c>
      <c r="P34" s="33">
        <v>785</v>
      </c>
      <c r="Q34" s="33">
        <f>IF(OR(ISTEXT(P34),ISBLANK(P34)), "$   - ",ROUND($E34*P34,2))</f>
        <v>4710</v>
      </c>
      <c r="R34" s="33">
        <v>747.5</v>
      </c>
      <c r="S34" s="33">
        <f>IF(OR(ISTEXT(R34),ISBLANK(R34)), "$   - ",ROUND($E34*R34,2))</f>
        <v>4485</v>
      </c>
      <c r="T34" s="33">
        <v>1200</v>
      </c>
      <c r="U34" s="33">
        <f>IF(OR(ISTEXT(T34),ISBLANK(T34)), "$   - ",ROUND($E34*T34,2))</f>
        <v>7200</v>
      </c>
      <c r="V34" s="33">
        <v>850</v>
      </c>
      <c r="W34" s="33">
        <f>IF(OR(ISTEXT(V34),ISBLANK(V34)), "$   - ",ROUND($E34*V34,2))</f>
        <v>5100</v>
      </c>
      <c r="X34" s="33">
        <v>1249.04</v>
      </c>
      <c r="Y34" s="33">
        <f>IF(OR(ISTEXT(X34),ISBLANK(X34)), "$   - ",ROUND($E34*X34,2))</f>
        <v>7494.24</v>
      </c>
      <c r="Z34" s="33"/>
      <c r="AA34" s="34"/>
      <c r="AB34" s="33"/>
      <c r="AC34" s="34"/>
      <c r="AD34" s="33"/>
      <c r="AE34" s="34"/>
      <c r="AF34" s="33"/>
      <c r="AG34" s="34"/>
      <c r="AH34" s="35"/>
      <c r="AI34" s="35"/>
      <c r="AJ34" s="35"/>
      <c r="AK34" s="35"/>
      <c r="AL34" s="25"/>
      <c r="AM34" s="74"/>
      <c r="AN34" s="26"/>
      <c r="AO34" s="25"/>
      <c r="AP34" s="25"/>
    </row>
    <row r="35" spans="1:42" ht="36" customHeight="1" x14ac:dyDescent="0.25">
      <c r="A35" s="37"/>
      <c r="B35" s="154" t="s">
        <v>73</v>
      </c>
      <c r="C35" s="96" t="s">
        <v>86</v>
      </c>
      <c r="D35" s="94" t="s">
        <v>9</v>
      </c>
      <c r="E35" s="92">
        <v>3</v>
      </c>
      <c r="F35" s="34">
        <v>800</v>
      </c>
      <c r="G35" s="33">
        <f>IF(OR(ISTEXT(F35),ISBLANK(F35)), "$   - ",ROUND($E35*F35,2))</f>
        <v>2400</v>
      </c>
      <c r="H35" s="33">
        <v>1150</v>
      </c>
      <c r="I35" s="33">
        <f>IF(OR(ISTEXT(H35),ISBLANK(H35)), "$   - ",ROUND($E35*H35,2))</f>
        <v>3450</v>
      </c>
      <c r="J35" s="33">
        <v>750</v>
      </c>
      <c r="K35" s="33">
        <f>IF(OR(ISTEXT(J35),ISBLANK(J35)), "$   - ",ROUND($E35*J35,2))</f>
        <v>2250</v>
      </c>
      <c r="L35" s="33">
        <v>1100</v>
      </c>
      <c r="M35" s="33">
        <f>IF(OR(ISTEXT(L35),ISBLANK(L35)), "$   - ",ROUND($E35*L35,2))</f>
        <v>3300</v>
      </c>
      <c r="N35" s="33">
        <v>725</v>
      </c>
      <c r="O35" s="33">
        <f>IF(OR(ISTEXT(N35),ISBLANK(N35)), "$   - ",ROUND($E35*N35,2))</f>
        <v>2175</v>
      </c>
      <c r="P35" s="33">
        <v>1000</v>
      </c>
      <c r="Q35" s="33">
        <f>IF(OR(ISTEXT(P35),ISBLANK(P35)), "$   - ",ROUND($E35*P35,2))</f>
        <v>3000</v>
      </c>
      <c r="R35" s="33">
        <v>747.5</v>
      </c>
      <c r="S35" s="33">
        <f>IF(OR(ISTEXT(R35),ISBLANK(R35)), "$   - ",ROUND($E35*R35,2))</f>
        <v>2242.5</v>
      </c>
      <c r="T35" s="33">
        <v>1200</v>
      </c>
      <c r="U35" s="33">
        <f>IF(OR(ISTEXT(T35),ISBLANK(T35)), "$   - ",ROUND($E35*T35,2))</f>
        <v>3600</v>
      </c>
      <c r="V35" s="33">
        <v>675</v>
      </c>
      <c r="W35" s="33">
        <f>IF(OR(ISTEXT(V35),ISBLANK(V35)), "$   - ",ROUND($E35*V35,2))</f>
        <v>2025</v>
      </c>
      <c r="X35" s="33">
        <v>1332.46</v>
      </c>
      <c r="Y35" s="33">
        <f>IF(OR(ISTEXT(X35),ISBLANK(X35)), "$   - ",ROUND($E35*X35,2))</f>
        <v>3997.38</v>
      </c>
      <c r="Z35" s="33"/>
      <c r="AA35" s="34"/>
      <c r="AB35" s="33"/>
      <c r="AC35" s="34"/>
      <c r="AD35" s="33"/>
      <c r="AE35" s="34"/>
      <c r="AF35" s="33"/>
      <c r="AG35" s="34"/>
      <c r="AH35" s="35"/>
      <c r="AI35" s="35"/>
      <c r="AJ35" s="35"/>
      <c r="AK35" s="35"/>
      <c r="AL35" s="25"/>
      <c r="AM35" s="74"/>
      <c r="AN35" s="26"/>
      <c r="AO35" s="25"/>
      <c r="AP35" s="25"/>
    </row>
    <row r="36" spans="1:42" ht="36" customHeight="1" x14ac:dyDescent="0.25">
      <c r="A36" s="37"/>
      <c r="B36" s="154" t="s">
        <v>75</v>
      </c>
      <c r="C36" s="96" t="s">
        <v>87</v>
      </c>
      <c r="D36" s="94" t="s">
        <v>9</v>
      </c>
      <c r="E36" s="92">
        <v>4</v>
      </c>
      <c r="F36" s="34">
        <v>800</v>
      </c>
      <c r="G36" s="33">
        <f>IF(OR(ISTEXT(F36),ISBLANK(F36)), "$   - ",ROUND($E36*F36,2))</f>
        <v>3200</v>
      </c>
      <c r="H36" s="33">
        <v>1150</v>
      </c>
      <c r="I36" s="33">
        <f>IF(OR(ISTEXT(H36),ISBLANK(H36)), "$   - ",ROUND($E36*H36,2))</f>
        <v>4600</v>
      </c>
      <c r="J36" s="33">
        <v>750</v>
      </c>
      <c r="K36" s="33">
        <f>IF(OR(ISTEXT(J36),ISBLANK(J36)), "$   - ",ROUND($E36*J36,2))</f>
        <v>3000</v>
      </c>
      <c r="L36" s="33">
        <v>1100</v>
      </c>
      <c r="M36" s="33">
        <f>IF(OR(ISTEXT(L36),ISBLANK(L36)), "$   - ",ROUND($E36*L36,2))</f>
        <v>4400</v>
      </c>
      <c r="N36" s="33">
        <v>725</v>
      </c>
      <c r="O36" s="33">
        <f>IF(OR(ISTEXT(N36),ISBLANK(N36)), "$   - ",ROUND($E36*N36,2))</f>
        <v>2900</v>
      </c>
      <c r="P36" s="33">
        <v>1000</v>
      </c>
      <c r="Q36" s="33">
        <f>IF(OR(ISTEXT(P36),ISBLANK(P36)), "$   - ",ROUND($E36*P36,2))</f>
        <v>4000</v>
      </c>
      <c r="R36" s="33">
        <v>747.5</v>
      </c>
      <c r="S36" s="33">
        <f>IF(OR(ISTEXT(R36),ISBLANK(R36)), "$   - ",ROUND($E36*R36,2))</f>
        <v>2990</v>
      </c>
      <c r="T36" s="33">
        <v>1200</v>
      </c>
      <c r="U36" s="33">
        <f>IF(OR(ISTEXT(T36),ISBLANK(T36)), "$   - ",ROUND($E36*T36,2))</f>
        <v>4800</v>
      </c>
      <c r="V36" s="33">
        <v>775</v>
      </c>
      <c r="W36" s="33">
        <f>IF(OR(ISTEXT(V36),ISBLANK(V36)), "$   - ",ROUND($E36*V36,2))</f>
        <v>3100</v>
      </c>
      <c r="X36" s="33">
        <v>1317.18</v>
      </c>
      <c r="Y36" s="33">
        <f>IF(OR(ISTEXT(X36),ISBLANK(X36)), "$   - ",ROUND($E36*X36,2))</f>
        <v>5268.72</v>
      </c>
      <c r="Z36" s="33"/>
      <c r="AA36" s="34"/>
      <c r="AB36" s="33"/>
      <c r="AC36" s="34"/>
      <c r="AD36" s="33"/>
      <c r="AE36" s="34"/>
      <c r="AF36" s="33"/>
      <c r="AG36" s="34"/>
      <c r="AH36" s="35"/>
      <c r="AI36" s="35"/>
      <c r="AJ36" s="35"/>
      <c r="AK36" s="35"/>
      <c r="AL36" s="25"/>
      <c r="AM36" s="74"/>
      <c r="AN36" s="26"/>
      <c r="AO36" s="25"/>
      <c r="AP36" s="25"/>
    </row>
    <row r="37" spans="1:42" ht="36" customHeight="1" x14ac:dyDescent="0.25">
      <c r="A37" s="37"/>
      <c r="B37" s="98">
        <v>16</v>
      </c>
      <c r="C37" s="96" t="s">
        <v>88</v>
      </c>
      <c r="D37" s="94" t="s">
        <v>9</v>
      </c>
      <c r="E37" s="92">
        <v>1</v>
      </c>
      <c r="F37" s="34">
        <v>5000</v>
      </c>
      <c r="G37" s="33">
        <f>IF(OR(ISTEXT(F37),ISBLANK(F37)), "$   - ",ROUND($E37*F37,2))</f>
        <v>5000</v>
      </c>
      <c r="H37" s="33">
        <v>2760</v>
      </c>
      <c r="I37" s="33">
        <f>IF(OR(ISTEXT(H37),ISBLANK(H37)), "$   - ",ROUND($E37*H37,2))</f>
        <v>2760</v>
      </c>
      <c r="J37" s="33">
        <v>1000</v>
      </c>
      <c r="K37" s="33">
        <f>IF(OR(ISTEXT(J37),ISBLANK(J37)), "$   - ",ROUND($E37*J37,2))</f>
        <v>1000</v>
      </c>
      <c r="L37" s="33">
        <v>4750</v>
      </c>
      <c r="M37" s="33">
        <f>IF(OR(ISTEXT(L37),ISBLANK(L37)), "$   - ",ROUND($E37*L37,2))</f>
        <v>4750</v>
      </c>
      <c r="N37" s="33">
        <v>2700</v>
      </c>
      <c r="O37" s="33">
        <f>IF(OR(ISTEXT(N37),ISBLANK(N37)), "$   - ",ROUND($E37*N37,2))</f>
        <v>2700</v>
      </c>
      <c r="P37" s="33">
        <v>2400</v>
      </c>
      <c r="Q37" s="33">
        <f>IF(OR(ISTEXT(P37),ISBLANK(P37)), "$   - ",ROUND($E37*P37,2))</f>
        <v>2400</v>
      </c>
      <c r="R37" s="33">
        <v>3450</v>
      </c>
      <c r="S37" s="33">
        <f>IF(OR(ISTEXT(R37),ISBLANK(R37)), "$   - ",ROUND($E37*R37,2))</f>
        <v>3450</v>
      </c>
      <c r="T37" s="33">
        <v>4600</v>
      </c>
      <c r="U37" s="33">
        <f>IF(OR(ISTEXT(T37),ISBLANK(T37)), "$   - ",ROUND($E37*T37,2))</f>
        <v>4600</v>
      </c>
      <c r="V37" s="33">
        <v>2630</v>
      </c>
      <c r="W37" s="33">
        <f>IF(OR(ISTEXT(V37),ISBLANK(V37)), "$   - ",ROUND($E37*V37,2))</f>
        <v>2630</v>
      </c>
      <c r="X37" s="33">
        <v>4880.95</v>
      </c>
      <c r="Y37" s="33">
        <f>IF(OR(ISTEXT(X37),ISBLANK(X37)), "$   - ",ROUND($E37*X37,2))</f>
        <v>4880.95</v>
      </c>
      <c r="Z37" s="33"/>
      <c r="AA37" s="34"/>
      <c r="AB37" s="33"/>
      <c r="AC37" s="34"/>
      <c r="AD37" s="33"/>
      <c r="AE37" s="34"/>
      <c r="AF37" s="33"/>
      <c r="AG37" s="34"/>
      <c r="AH37" s="35"/>
      <c r="AI37" s="35"/>
      <c r="AJ37" s="35"/>
      <c r="AK37" s="35"/>
      <c r="AL37" s="25"/>
      <c r="AM37" s="74"/>
      <c r="AN37" s="26"/>
      <c r="AO37" s="25"/>
      <c r="AP37" s="25"/>
    </row>
    <row r="38" spans="1:42" ht="36" customHeight="1" x14ac:dyDescent="0.25">
      <c r="A38" s="37"/>
      <c r="B38" s="98">
        <v>17</v>
      </c>
      <c r="C38" s="96" t="s">
        <v>46</v>
      </c>
      <c r="D38" s="156" t="s">
        <v>65</v>
      </c>
      <c r="E38" s="157">
        <v>300</v>
      </c>
      <c r="F38" s="34">
        <v>10</v>
      </c>
      <c r="G38" s="33">
        <f>IF(OR(ISTEXT(F38),ISBLANK(F38)), "$   - ",ROUND($E38*F38,2))</f>
        <v>3000</v>
      </c>
      <c r="H38" s="33">
        <v>5.25</v>
      </c>
      <c r="I38" s="33">
        <f>IF(OR(ISTEXT(H38),ISBLANK(H38)), "$   - ",ROUND($E38*H38,2))</f>
        <v>1575</v>
      </c>
      <c r="J38" s="33">
        <v>8</v>
      </c>
      <c r="K38" s="33">
        <f>IF(OR(ISTEXT(J38),ISBLANK(J38)), "$   - ",ROUND($E38*J38,2))</f>
        <v>2400</v>
      </c>
      <c r="L38" s="33">
        <v>17</v>
      </c>
      <c r="M38" s="33">
        <f>IF(OR(ISTEXT(L38),ISBLANK(L38)), "$   - ",ROUND($E38*L38,2))</f>
        <v>5100</v>
      </c>
      <c r="N38" s="33">
        <v>10</v>
      </c>
      <c r="O38" s="33">
        <f>IF(OR(ISTEXT(N38),ISBLANK(N38)), "$   - ",ROUND($E38*N38,2))</f>
        <v>3000</v>
      </c>
      <c r="P38" s="33">
        <v>5</v>
      </c>
      <c r="Q38" s="33">
        <f>IF(OR(ISTEXT(P38),ISBLANK(P38)), "$   - ",ROUND($E38*P38,2))</f>
        <v>1500</v>
      </c>
      <c r="R38" s="33">
        <v>11.03</v>
      </c>
      <c r="S38" s="38">
        <f>IF(OR(ISTEXT(R38),ISBLANK(R38)), "$   - ",ROUND($E38*R38,2))</f>
        <v>3309</v>
      </c>
      <c r="T38" s="33">
        <v>17.600000000000001</v>
      </c>
      <c r="U38" s="33">
        <f>IF(OR(ISTEXT(T38),ISBLANK(T38)), "$   - ",ROUND($E38*T38,2))</f>
        <v>5280</v>
      </c>
      <c r="V38" s="33">
        <v>18.899999999999999</v>
      </c>
      <c r="W38" s="33">
        <f>IF(OR(ISTEXT(V38),ISBLANK(V38)), "$   - ",ROUND($E38*V38,2))</f>
        <v>5670</v>
      </c>
      <c r="X38" s="33">
        <v>27.4</v>
      </c>
      <c r="Y38" s="33">
        <f>IF(OR(ISTEXT(X38),ISBLANK(X38)), "$   - ",ROUND($E38*X38,2))</f>
        <v>8220</v>
      </c>
      <c r="Z38" s="33"/>
      <c r="AA38" s="34"/>
      <c r="AB38" s="33"/>
      <c r="AC38" s="34"/>
      <c r="AD38" s="33"/>
      <c r="AE38" s="34"/>
      <c r="AF38" s="33"/>
      <c r="AG38" s="34"/>
      <c r="AH38" s="35"/>
      <c r="AI38" s="35"/>
      <c r="AJ38" s="35"/>
      <c r="AK38" s="35"/>
      <c r="AL38" s="25"/>
      <c r="AM38" s="74"/>
      <c r="AN38" s="26"/>
      <c r="AO38" s="25"/>
      <c r="AP38" s="25"/>
    </row>
    <row r="39" spans="1:42" ht="36" customHeight="1" x14ac:dyDescent="0.25">
      <c r="A39" s="37"/>
      <c r="B39" s="98">
        <v>18</v>
      </c>
      <c r="C39" s="96" t="s">
        <v>89</v>
      </c>
      <c r="D39" s="94"/>
      <c r="E39" s="92"/>
      <c r="F39" s="34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4"/>
      <c r="AB39" s="33"/>
      <c r="AC39" s="34"/>
      <c r="AD39" s="33"/>
      <c r="AE39" s="34"/>
      <c r="AF39" s="33"/>
      <c r="AG39" s="34"/>
      <c r="AH39" s="35"/>
      <c r="AI39" s="35"/>
      <c r="AJ39" s="35"/>
      <c r="AK39" s="35"/>
      <c r="AL39" s="25"/>
      <c r="AM39" s="74"/>
      <c r="AN39" s="26"/>
      <c r="AO39" s="25"/>
      <c r="AP39" s="25"/>
    </row>
    <row r="40" spans="1:42" ht="36" customHeight="1" x14ac:dyDescent="0.25">
      <c r="A40" s="37"/>
      <c r="B40" s="154" t="s">
        <v>11</v>
      </c>
      <c r="C40" s="96" t="s">
        <v>36</v>
      </c>
      <c r="D40" s="94" t="s">
        <v>28</v>
      </c>
      <c r="E40" s="92">
        <v>1</v>
      </c>
      <c r="F40" s="34">
        <v>5000</v>
      </c>
      <c r="G40" s="33">
        <f>IF(OR(ISTEXT(F40),ISBLANK(F40)), "$   - ",ROUND($E40*F40,2))</f>
        <v>5000</v>
      </c>
      <c r="H40" s="33">
        <v>8700</v>
      </c>
      <c r="I40" s="33">
        <f>IF(OR(ISTEXT(H40),ISBLANK(H40)), "$   - ",ROUND($E40*H40,2))</f>
        <v>8700</v>
      </c>
      <c r="J40" s="33">
        <v>7500</v>
      </c>
      <c r="K40" s="33">
        <f>IF(OR(ISTEXT(J40),ISBLANK(J40)), "$   - ",ROUND($E40*J40,2))</f>
        <v>7500</v>
      </c>
      <c r="L40" s="33">
        <v>5000</v>
      </c>
      <c r="M40" s="33">
        <f>IF(OR(ISTEXT(L40),ISBLANK(L40)), "$   - ",ROUND($E40*L40,2))</f>
        <v>5000</v>
      </c>
      <c r="N40" s="33">
        <v>2850</v>
      </c>
      <c r="O40" s="33">
        <f>IF(OR(ISTEXT(N40),ISBLANK(N40)), "$   - ",ROUND($E40*N40,2))</f>
        <v>2850</v>
      </c>
      <c r="P40" s="33">
        <v>7500</v>
      </c>
      <c r="Q40" s="33">
        <f>IF(OR(ISTEXT(P40),ISBLANK(P40)), "$   - ",ROUND($E40*P40,2))</f>
        <v>7500</v>
      </c>
      <c r="R40" s="33">
        <v>2300</v>
      </c>
      <c r="S40" s="33">
        <f>IF(OR(ISTEXT(R40),ISBLANK(R40)), "$   - ",ROUND($E40*R40,2))</f>
        <v>2300</v>
      </c>
      <c r="T40" s="33">
        <v>4700</v>
      </c>
      <c r="U40" s="33">
        <f>IF(OR(ISTEXT(T40),ISBLANK(T40)), "$   - ",ROUND($E40*T40,2))</f>
        <v>4700</v>
      </c>
      <c r="V40" s="33">
        <v>4040</v>
      </c>
      <c r="W40" s="33">
        <f>IF(OR(ISTEXT(V40),ISBLANK(V40)), "$   - ",ROUND($E40*V40,2))</f>
        <v>4040</v>
      </c>
      <c r="X40" s="33">
        <v>6164.86</v>
      </c>
      <c r="Y40" s="33">
        <f>IF(OR(ISTEXT(X40),ISBLANK(X40)), "$   - ",ROUND($E40*X40,2))</f>
        <v>6164.86</v>
      </c>
      <c r="Z40" s="33"/>
      <c r="AA40" s="34"/>
      <c r="AB40" s="33"/>
      <c r="AC40" s="34"/>
      <c r="AD40" s="33"/>
      <c r="AE40" s="34"/>
      <c r="AF40" s="33"/>
      <c r="AG40" s="34"/>
      <c r="AH40" s="35"/>
      <c r="AI40" s="35"/>
      <c r="AJ40" s="35"/>
      <c r="AK40" s="35"/>
      <c r="AL40" s="25"/>
      <c r="AM40" s="74"/>
      <c r="AN40" s="26"/>
      <c r="AO40" s="25"/>
      <c r="AP40" s="25"/>
    </row>
    <row r="41" spans="1:42" ht="36" customHeight="1" x14ac:dyDescent="0.25">
      <c r="A41" s="37"/>
      <c r="B41" s="154" t="s">
        <v>66</v>
      </c>
      <c r="C41" s="96" t="s">
        <v>52</v>
      </c>
      <c r="D41" s="94" t="s">
        <v>90</v>
      </c>
      <c r="E41" s="92">
        <v>1</v>
      </c>
      <c r="F41" s="34">
        <v>5000</v>
      </c>
      <c r="G41" s="33">
        <f>IF(OR(ISTEXT(F41),ISBLANK(F41)), "$   - ",ROUND($E41*F41,2))</f>
        <v>5000</v>
      </c>
      <c r="H41" s="33">
        <v>5800</v>
      </c>
      <c r="I41" s="33">
        <f>IF(OR(ISTEXT(H41),ISBLANK(H41)), "$   - ",ROUND($E41*H41,2))</f>
        <v>5800</v>
      </c>
      <c r="J41" s="33">
        <v>7500</v>
      </c>
      <c r="K41" s="33">
        <f>IF(OR(ISTEXT(J41),ISBLANK(J41)), "$   - ",ROUND($E41*J41,2))</f>
        <v>7500</v>
      </c>
      <c r="L41" s="33">
        <v>5000</v>
      </c>
      <c r="M41" s="33">
        <f>IF(OR(ISTEXT(L41),ISBLANK(L41)), "$   - ",ROUND($E41*L41,2))</f>
        <v>5000</v>
      </c>
      <c r="N41" s="33">
        <v>2250</v>
      </c>
      <c r="O41" s="33">
        <f>IF(OR(ISTEXT(N41),ISBLANK(N41)), "$   - ",ROUND($E41*N41,2))</f>
        <v>2250</v>
      </c>
      <c r="P41" s="33">
        <v>5000</v>
      </c>
      <c r="Q41" s="33">
        <f>IF(OR(ISTEXT(P41),ISBLANK(P41)), "$   - ",ROUND($E41*P41,2))</f>
        <v>5000</v>
      </c>
      <c r="R41" s="33">
        <v>4600</v>
      </c>
      <c r="S41" s="33">
        <f>IF(OR(ISTEXT(R41),ISBLANK(R41)), "$   - ",ROUND($E41*R41,2))</f>
        <v>4600</v>
      </c>
      <c r="T41" s="33">
        <v>4700</v>
      </c>
      <c r="U41" s="33">
        <f>IF(OR(ISTEXT(T41),ISBLANK(T41)), "$   - ",ROUND($E41*T41,2))</f>
        <v>4700</v>
      </c>
      <c r="V41" s="33">
        <v>4275</v>
      </c>
      <c r="W41" s="33">
        <f>IF(OR(ISTEXT(V41),ISBLANK(V41)), "$   - ",ROUND($E41*V41,2))</f>
        <v>4275</v>
      </c>
      <c r="X41" s="33">
        <v>6464.24</v>
      </c>
      <c r="Y41" s="33">
        <f>IF(OR(ISTEXT(X41),ISBLANK(X41)), "$   - ",ROUND($E41*X41,2))</f>
        <v>6464.24</v>
      </c>
      <c r="Z41" s="33"/>
      <c r="AA41" s="34"/>
      <c r="AB41" s="33"/>
      <c r="AC41" s="34"/>
      <c r="AD41" s="33"/>
      <c r="AE41" s="34"/>
      <c r="AF41" s="33"/>
      <c r="AG41" s="34"/>
      <c r="AH41" s="35"/>
      <c r="AI41" s="35"/>
      <c r="AJ41" s="35"/>
      <c r="AK41" s="35"/>
      <c r="AL41" s="25"/>
      <c r="AM41" s="74"/>
      <c r="AN41" s="26"/>
      <c r="AO41" s="25"/>
      <c r="AP41" s="25"/>
    </row>
    <row r="42" spans="1:42" ht="36" customHeight="1" x14ac:dyDescent="0.25">
      <c r="A42" s="39"/>
      <c r="B42" s="101"/>
      <c r="C42" s="97"/>
      <c r="D42" s="93"/>
      <c r="E42" s="93"/>
      <c r="F42" s="40" t="s">
        <v>29</v>
      </c>
      <c r="G42" s="41">
        <f>SUM(G4:G41)</f>
        <v>1997300</v>
      </c>
      <c r="H42" s="40"/>
      <c r="I42" s="41">
        <f>SUM(I4:I41)</f>
        <v>1615746.25</v>
      </c>
      <c r="J42" s="40"/>
      <c r="K42" s="41">
        <f>SUM(K4:K41)</f>
        <v>1619810</v>
      </c>
      <c r="L42" s="40"/>
      <c r="M42" s="41">
        <f>SUM(M4:M41)</f>
        <v>1767771</v>
      </c>
      <c r="N42" s="40"/>
      <c r="O42" s="41">
        <f>SUM(O4:O41)</f>
        <v>1797885</v>
      </c>
      <c r="P42" s="40"/>
      <c r="Q42" s="41">
        <f>SUM(Q4:Q41)</f>
        <v>1974985</v>
      </c>
      <c r="R42" s="40"/>
      <c r="S42" s="161">
        <f>SUM(S4:S41)</f>
        <v>2101158.84</v>
      </c>
      <c r="T42" s="40"/>
      <c r="U42" s="41">
        <f>SUM(U4:U41)</f>
        <v>2109805.5</v>
      </c>
      <c r="V42" s="40"/>
      <c r="W42" s="41">
        <f>SUM(W4:W41)</f>
        <v>2176118</v>
      </c>
      <c r="X42" s="40"/>
      <c r="Y42" s="41">
        <f>SUM(Y4:Y41)</f>
        <v>2523915.6800000002</v>
      </c>
      <c r="Z42" s="40"/>
      <c r="AA42" s="41"/>
      <c r="AB42" s="40"/>
      <c r="AC42" s="41"/>
      <c r="AD42" s="40"/>
      <c r="AE42" s="41"/>
      <c r="AF42" s="40"/>
      <c r="AG42" s="41"/>
      <c r="AH42" s="35"/>
      <c r="AI42" s="35"/>
      <c r="AJ42" s="35"/>
      <c r="AK42" s="35"/>
      <c r="AL42" s="25"/>
      <c r="AM42" s="74"/>
      <c r="AN42" s="26"/>
      <c r="AO42" s="25"/>
      <c r="AP42" s="25"/>
    </row>
    <row r="43" spans="1:42" ht="36" customHeight="1" x14ac:dyDescent="0.25">
      <c r="AH43" s="25"/>
      <c r="AI43" s="25"/>
      <c r="AJ43" s="25"/>
      <c r="AK43" s="25"/>
      <c r="AL43" s="25"/>
      <c r="AM43" s="74"/>
      <c r="AN43" s="26"/>
      <c r="AO43" s="25"/>
      <c r="AP43" s="25"/>
    </row>
    <row r="44" spans="1:42" ht="36" customHeight="1" x14ac:dyDescent="0.25">
      <c r="E44" s="42" t="s">
        <v>41</v>
      </c>
      <c r="I44" s="162">
        <v>1615746.25</v>
      </c>
      <c r="K44" s="163">
        <v>1619810</v>
      </c>
      <c r="M44" s="162">
        <v>1767771</v>
      </c>
      <c r="O44" s="162">
        <v>1797885</v>
      </c>
      <c r="Q44" s="162">
        <v>1974985</v>
      </c>
      <c r="S44" s="43">
        <v>2101132.5</v>
      </c>
      <c r="U44" s="162">
        <v>2109805.5</v>
      </c>
      <c r="W44" s="162">
        <v>2176118</v>
      </c>
      <c r="Y44" s="162">
        <v>2523915.6800000002</v>
      </c>
      <c r="AA44" s="43">
        <v>2237475</v>
      </c>
      <c r="AC44" s="43">
        <v>2288128.5</v>
      </c>
      <c r="AE44" s="43">
        <v>2292029</v>
      </c>
      <c r="AG44" s="43">
        <v>3048220</v>
      </c>
      <c r="AH44" s="25"/>
      <c r="AI44" s="25"/>
      <c r="AJ44" s="25"/>
      <c r="AK44" s="25"/>
      <c r="AL44" s="25"/>
      <c r="AM44" s="74"/>
      <c r="AN44" s="26"/>
      <c r="AO44" s="25"/>
      <c r="AP44" s="25"/>
    </row>
    <row r="45" spans="1:42" ht="36" customHeight="1" x14ac:dyDescent="0.25">
      <c r="E45" s="42" t="s">
        <v>44</v>
      </c>
      <c r="I45" s="44" t="str">
        <f>IF(I44=I42,"OK","ERROR")</f>
        <v>OK</v>
      </c>
      <c r="K45" s="44" t="str">
        <f>IF(K44=K42,"OK","ERROR")</f>
        <v>OK</v>
      </c>
      <c r="M45" s="44" t="str">
        <f>IF(M44=M42,"OK","ERROR")</f>
        <v>OK</v>
      </c>
      <c r="O45" s="44" t="str">
        <f>IF(O44=O42,"OK","ERROR")</f>
        <v>OK</v>
      </c>
      <c r="Q45" s="44" t="str">
        <f>IF(Q44=Q42,"OK","ERROR")</f>
        <v>OK</v>
      </c>
      <c r="S45" s="44" t="str">
        <f>IF(S44=S42,"OK","NO")</f>
        <v>NO</v>
      </c>
      <c r="U45" s="44" t="str">
        <f>IF(U44=U42,"OK","ERROR")</f>
        <v>OK</v>
      </c>
      <c r="W45" s="44" t="str">
        <f>IF(W44=W42,"OK","ERROR")</f>
        <v>OK</v>
      </c>
      <c r="Y45" s="44" t="str">
        <f>IF(Y44=Y42,"OK","ERROR")</f>
        <v>OK</v>
      </c>
      <c r="AA45" s="44" t="str">
        <f>IF(AA44=AA42,"OK","ERROR")</f>
        <v>ERROR</v>
      </c>
      <c r="AC45" s="44" t="str">
        <f>IF(AC44=AC42,"OK","ERROR")</f>
        <v>ERROR</v>
      </c>
      <c r="AE45" s="44" t="str">
        <f>IF(AE44=AE42,"OK","ERROR")</f>
        <v>ERROR</v>
      </c>
      <c r="AG45" s="44" t="str">
        <f>IF(AG44=AG42,"OK","ERROR")</f>
        <v>ERROR</v>
      </c>
      <c r="AH45" s="25"/>
      <c r="AI45" s="25"/>
      <c r="AJ45" s="25"/>
      <c r="AK45" s="25"/>
      <c r="AL45" s="25"/>
      <c r="AM45" s="74"/>
      <c r="AN45" s="26"/>
      <c r="AO45" s="25"/>
      <c r="AP45" s="25"/>
    </row>
    <row r="46" spans="1:42" ht="36" customHeight="1" x14ac:dyDescent="0.25">
      <c r="E46" s="42" t="s">
        <v>42</v>
      </c>
      <c r="I46" s="44" t="s">
        <v>43</v>
      </c>
      <c r="K46" s="44" t="s">
        <v>43</v>
      </c>
      <c r="M46" s="44" t="s">
        <v>43</v>
      </c>
      <c r="O46" s="44" t="s">
        <v>43</v>
      </c>
      <c r="Q46" s="44" t="s">
        <v>43</v>
      </c>
      <c r="S46" s="160" t="s">
        <v>92</v>
      </c>
      <c r="U46" s="44" t="s">
        <v>43</v>
      </c>
      <c r="W46" s="44" t="s">
        <v>43</v>
      </c>
      <c r="Y46" s="44" t="s">
        <v>43</v>
      </c>
      <c r="AA46" s="44" t="s">
        <v>43</v>
      </c>
      <c r="AC46" s="44" t="s">
        <v>43</v>
      </c>
      <c r="AE46" s="44" t="s">
        <v>43</v>
      </c>
      <c r="AG46" s="44" t="s">
        <v>43</v>
      </c>
      <c r="AH46" s="25"/>
      <c r="AI46" s="25"/>
      <c r="AJ46" s="25"/>
      <c r="AK46" s="25"/>
      <c r="AL46" s="25"/>
      <c r="AM46" s="74"/>
      <c r="AN46" s="26"/>
      <c r="AO46" s="25"/>
      <c r="AP46" s="25"/>
    </row>
    <row r="47" spans="1:42" ht="36" customHeight="1" x14ac:dyDescent="0.25">
      <c r="M47" s="28">
        <f>M42/$G$42</f>
        <v>0.88508035848395294</v>
      </c>
      <c r="O47" s="28">
        <f>O42/$G$42</f>
        <v>0.90015771291243196</v>
      </c>
      <c r="Q47" s="28">
        <f>Q42/$G$42</f>
        <v>0.98882741701296795</v>
      </c>
      <c r="S47" s="28">
        <f>S42/$G$42</f>
        <v>1.0519996194863099</v>
      </c>
      <c r="W47" s="28">
        <f>W42/$G$42</f>
        <v>1.08952986531818</v>
      </c>
      <c r="Y47" s="28">
        <f>Y42/$G$42</f>
        <v>1.2636637861112501</v>
      </c>
      <c r="AA47" s="28">
        <f>AA42/$G$42</f>
        <v>0</v>
      </c>
      <c r="AC47" s="28">
        <f>AC42/$G$42</f>
        <v>0</v>
      </c>
      <c r="AE47" s="28">
        <f>AE42/$G$42</f>
        <v>0</v>
      </c>
      <c r="AG47" s="28">
        <f>AG42/$G$42</f>
        <v>0</v>
      </c>
      <c r="AI47" s="25"/>
      <c r="AJ47" s="25"/>
      <c r="AK47" s="25"/>
      <c r="AL47" s="25"/>
      <c r="AM47" s="74"/>
      <c r="AN47" s="26"/>
      <c r="AO47" s="25"/>
      <c r="AP47" s="25"/>
    </row>
    <row r="48" spans="1:42" ht="36" customHeight="1" x14ac:dyDescent="0.25">
      <c r="I48" s="76"/>
      <c r="AH48" s="25"/>
      <c r="AI48" s="25"/>
      <c r="AJ48" s="25"/>
      <c r="AK48" s="25"/>
      <c r="AL48" s="25"/>
      <c r="AM48" s="74"/>
      <c r="AN48" s="26"/>
      <c r="AO48" s="25"/>
      <c r="AP48" s="25"/>
    </row>
    <row r="49" spans="34:42" ht="36" customHeight="1" x14ac:dyDescent="0.25">
      <c r="AH49" s="25"/>
      <c r="AI49" s="25"/>
      <c r="AJ49" s="25"/>
      <c r="AK49" s="25"/>
      <c r="AL49" s="25"/>
      <c r="AM49" s="74"/>
      <c r="AN49" s="26"/>
      <c r="AO49" s="25"/>
      <c r="AP49" s="25"/>
    </row>
    <row r="50" spans="34:42" ht="36" customHeight="1" x14ac:dyDescent="0.25">
      <c r="AH50" s="25"/>
      <c r="AI50" s="25"/>
      <c r="AJ50" s="25"/>
      <c r="AK50" s="25"/>
      <c r="AL50" s="25"/>
      <c r="AM50" s="74"/>
      <c r="AN50" s="26"/>
      <c r="AO50" s="25"/>
      <c r="AP50" s="25"/>
    </row>
    <row r="51" spans="34:42" ht="36" customHeight="1" x14ac:dyDescent="0.25">
      <c r="AH51" s="25"/>
      <c r="AI51" s="25"/>
      <c r="AJ51" s="25"/>
      <c r="AK51" s="25"/>
      <c r="AL51" s="25"/>
      <c r="AM51" s="74"/>
      <c r="AN51" s="26"/>
      <c r="AO51" s="25"/>
      <c r="AP51" s="25"/>
    </row>
    <row r="52" spans="34:42" ht="36" customHeight="1" x14ac:dyDescent="0.25">
      <c r="AH52" s="25"/>
      <c r="AI52" s="25"/>
      <c r="AJ52" s="25"/>
      <c r="AK52" s="25"/>
      <c r="AL52" s="25"/>
      <c r="AM52" s="74"/>
      <c r="AN52" s="26"/>
      <c r="AO52" s="25"/>
      <c r="AP52" s="25"/>
    </row>
    <row r="53" spans="34:42" ht="36" customHeight="1" x14ac:dyDescent="0.25">
      <c r="AH53" s="25"/>
      <c r="AI53" s="25"/>
      <c r="AJ53" s="25"/>
      <c r="AK53" s="25"/>
      <c r="AL53" s="25"/>
      <c r="AM53" s="74"/>
      <c r="AN53" s="26"/>
      <c r="AO53" s="25"/>
      <c r="AP53" s="25"/>
    </row>
    <row r="54" spans="34:42" ht="36" customHeight="1" x14ac:dyDescent="0.25">
      <c r="AH54" s="25"/>
      <c r="AI54" s="25"/>
      <c r="AJ54" s="25"/>
      <c r="AK54" s="25"/>
      <c r="AL54" s="25"/>
      <c r="AM54" s="74"/>
      <c r="AN54" s="26"/>
      <c r="AO54" s="25"/>
      <c r="AP54" s="25"/>
    </row>
    <row r="55" spans="34:42" ht="36" customHeight="1" x14ac:dyDescent="0.25">
      <c r="AH55" s="25"/>
      <c r="AI55" s="25"/>
      <c r="AJ55" s="25"/>
      <c r="AK55" s="25"/>
      <c r="AL55" s="25"/>
      <c r="AM55" s="74"/>
      <c r="AN55" s="26"/>
      <c r="AO55" s="25"/>
      <c r="AP55" s="25"/>
    </row>
    <row r="56" spans="34:42" ht="36" customHeight="1" x14ac:dyDescent="0.25">
      <c r="AH56" s="25"/>
      <c r="AI56" s="25"/>
      <c r="AJ56" s="25"/>
      <c r="AK56" s="25"/>
      <c r="AL56" s="25"/>
      <c r="AM56" s="74"/>
      <c r="AN56" s="26"/>
      <c r="AO56" s="25"/>
      <c r="AP56" s="25"/>
    </row>
    <row r="57" spans="34:42" ht="36" customHeight="1" x14ac:dyDescent="0.25">
      <c r="AH57" s="25"/>
      <c r="AI57" s="25"/>
      <c r="AJ57" s="25"/>
      <c r="AK57" s="25"/>
      <c r="AL57" s="25"/>
      <c r="AM57" s="74"/>
      <c r="AN57" s="26"/>
      <c r="AO57" s="25"/>
      <c r="AP57" s="25"/>
    </row>
    <row r="58" spans="34:42" ht="36" customHeight="1" x14ac:dyDescent="0.25">
      <c r="AH58" s="25"/>
      <c r="AI58" s="25"/>
      <c r="AJ58" s="25"/>
      <c r="AK58" s="25"/>
      <c r="AL58" s="25"/>
      <c r="AM58" s="74"/>
      <c r="AN58" s="26"/>
      <c r="AO58" s="25"/>
      <c r="AP58" s="25"/>
    </row>
    <row r="59" spans="34:42" ht="36" customHeight="1" x14ac:dyDescent="0.25">
      <c r="AH59" s="25"/>
      <c r="AI59" s="25"/>
      <c r="AJ59" s="25"/>
      <c r="AK59" s="25"/>
      <c r="AL59" s="25"/>
      <c r="AM59" s="74"/>
      <c r="AN59" s="26"/>
      <c r="AO59" s="25"/>
      <c r="AP59" s="25"/>
    </row>
  </sheetData>
  <sheetProtection selectLockedCells="1"/>
  <mergeCells count="14">
    <mergeCell ref="AF1:AG1"/>
    <mergeCell ref="F1:G1"/>
    <mergeCell ref="R1:S1"/>
    <mergeCell ref="T1:U1"/>
    <mergeCell ref="L1:M1"/>
    <mergeCell ref="D1:E1"/>
    <mergeCell ref="V1:W1"/>
    <mergeCell ref="AD1:AE1"/>
    <mergeCell ref="J1:K1"/>
    <mergeCell ref="AB1:AC1"/>
    <mergeCell ref="N1:O1"/>
    <mergeCell ref="Z1:AA1"/>
    <mergeCell ref="H1:I1"/>
    <mergeCell ref="P1:Q1"/>
  </mergeCells>
  <conditionalFormatting sqref="AM1:AM104857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dataValidations count="3">
    <dataValidation type="decimal" operator="equal" allowBlank="1" showInputMessage="1" showErrorMessage="1" error="Unit Price must be greater than 0_x000a_and cannot include fractions of a cent" prompt="Enter your Unit Bid Price._x000a_You do not need to type in the &quot;$&quot;" sqref="F5 F7:F9">
      <formula1>IF(F5&gt;=0,ROUND(F5,2),0.01)</formula1>
    </dataValidation>
    <dataValidation type="decimal" operator="equal" allowBlank="1" showInputMessage="1" showErrorMessage="1" error="Unit Price must be greater than 0_x000a_and cannot include fractions of a cent" prompt="Enter your Unit Bid Price._x000a_You do not need to type in the &quot;$&quot;_x000a_" sqref="F11:F25">
      <formula1>IF(F11&gt;=0,ROUND(F11,2),0.01)</formula1>
    </dataValidation>
    <dataValidation type="decimal" operator="equal" allowBlank="1" showInputMessage="1" showErrorMessage="1" error="Unit Price must be greater than 0_x000a_and cannot include fractions of a cent_x000a_" prompt="Enter your Unit Bid Price._x000a_You do not need to type in the &quot;$&quot;_x000a_" sqref="F27:F41">
      <formula1>IF(F27&gt;=0,ROUND(F27,2),0.01)</formula1>
    </dataValidation>
  </dataValidations>
  <pageMargins left="0.70866141732283472" right="0.70866141732283472" top="1.03" bottom="0.74803149606299213" header="0.31496062992125984" footer="0.31496062992125984"/>
  <pageSetup paperSize="17" scale="58" fitToWidth="3" orientation="landscape" r:id="rId1"/>
  <headerFooter>
    <oddHeader xml:space="preserve">&amp;C&amp;"Arial,Bold"THE CITY OF WINNIPEG
SUMMARY AND TABULATION OF BIDS FOR
CITY OF WINNIPEG
LYNDALE DRIVE EROSION PROTECTION AND PATHWAY UPGRADES - HIGHFIELD ST TO BIRCHDALE AVE
BID OPPORTUNITY NO. 815-2022
</oddHeader>
    <oddFooter>&amp;CPage &amp;P of &amp;N</oddFooter>
  </headerFooter>
  <colBreaks count="1" manualBreakCount="1">
    <brk id="13" max="4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Page 1</vt:lpstr>
      <vt:lpstr>Page 2</vt:lpstr>
      <vt:lpstr>Page 3</vt:lpstr>
      <vt:lpstr>Page 4 of 4</vt:lpstr>
      <vt:lpstr>'Page 1'!Print_Area</vt:lpstr>
      <vt:lpstr>'Page 2'!Print_Area</vt:lpstr>
      <vt:lpstr>'Page 3'!Print_Area</vt:lpstr>
      <vt:lpstr>'Page 4 of 4'!Print_Area</vt:lpstr>
      <vt:lpstr>'Page 4 of 4'!Print_Titles</vt:lpstr>
      <vt:lpstr>'Page 4 of 4'!XEVERYTHING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Revised Jan  2012_x000d_
File Size 125,440</dc:description>
  <cp:lastModifiedBy>Michael Van Helden</cp:lastModifiedBy>
  <cp:lastPrinted>2022-11-29T21:07:51Z</cp:lastPrinted>
  <dcterms:created xsi:type="dcterms:W3CDTF">1999-03-31T15:44:33Z</dcterms:created>
  <dcterms:modified xsi:type="dcterms:W3CDTF">2022-11-29T21:21:21Z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C420110225</vt:lpwstr>
  </property>
</Properties>
</file>