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cro\Documents\Projects\Active\Local Streets L04-L05\Cost Estimates\"/>
    </mc:Choice>
  </mc:AlternateContent>
  <bookViews>
    <workbookView xWindow="0" yWindow="0" windowWidth="25200" windowHeight="11085"/>
  </bookViews>
  <sheets>
    <sheet name="FORM B - (2 Part w cond funds)" sheetId="10" r:id="rId1"/>
  </sheets>
  <externalReferences>
    <externalReference r:id="rId2"/>
  </externalReferences>
  <definedNames>
    <definedName name="_10PAGE_1_OF_13" localSheetId="0">'[1]FORM B; PRICES'!#REF!</definedName>
    <definedName name="_10PAGE_1_OF_13">'[1]FORM B; PRICES'!#REF!</definedName>
    <definedName name="_12TENDER_SUBMISSI" localSheetId="0">#REF!</definedName>
    <definedName name="_12TENDER_SUBMISSI">#REF!</definedName>
    <definedName name="_1PAGE_1_OF_13" localSheetId="0">'FORM B - (2 Part w cond funds)'!#REF!</definedName>
    <definedName name="_20TENDER_NO._181" localSheetId="0">'[1]FORM B; PRICES'!#REF!</definedName>
    <definedName name="_20TENDER_NO._181">'[1]FORM B; PRICES'!#REF!</definedName>
    <definedName name="_30TENDER_SUBMISSI" localSheetId="0">'[1]FORM B; PRICES'!#REF!</definedName>
    <definedName name="_30TENDER_SUBMISSI">'[1]FORM B; PRICES'!#REF!</definedName>
    <definedName name="_4PAGE_1_OF_13" localSheetId="0">#REF!</definedName>
    <definedName name="_4PAGE_1_OF_13">#REF!</definedName>
    <definedName name="_5TENDER_NO._181" localSheetId="0">'FORM B - (2 Part w cond funds)'!#REF!</definedName>
    <definedName name="_8TENDER_NO._181" localSheetId="0">#REF!</definedName>
    <definedName name="_8TENDER_NO._181">#REF!</definedName>
    <definedName name="_9TENDER_SUBMISSI" localSheetId="0">'FORM B - (2 Part w cond funds)'!#REF!</definedName>
    <definedName name="asdf" localSheetId="0">'[1]FORM B; PRICES'!#REF!</definedName>
    <definedName name="asdf">'[1]FORM B; 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(2 Part w cond funds)'!#REF!</definedName>
    <definedName name="HEADER">#REF!</definedName>
    <definedName name="_xlnm.Print_Area" localSheetId="0">'FORM B - (2 Part w cond funds)'!$B$6:$H$461</definedName>
    <definedName name="_xlnm.Print_Titles" localSheetId="0">'FORM B - (2 Part w cond funds)'!$1:$5</definedName>
    <definedName name="_xlnm.Print_Titles">#REF!</definedName>
    <definedName name="TEMP" localSheetId="0">'FORM B - (2 Part w cond funds)'!#REF!</definedName>
    <definedName name="TEMP">#REF!</definedName>
    <definedName name="test" localSheetId="0">#REF!</definedName>
    <definedName name="test">#REF!</definedName>
    <definedName name="TESTHEAD" localSheetId="0">'FORM B - (2 Part w cond funds)'!#REF!</definedName>
    <definedName name="TESTHEAD">#REF!</definedName>
    <definedName name="XEVERYTHING" localSheetId="0">'FORM B - (2 Part w cond funds)'!$B$1:$HZ$427</definedName>
    <definedName name="XEVERYTHING">#REF!</definedName>
    <definedName name="XITEMS" localSheetId="0">'FORM B - (2 Part w cond funds)'!$B$7:$HZ$427</definedName>
    <definedName name="XITEMS">#REF!</definedName>
  </definedNames>
  <calcPr calcId="152511" fullPrecision="0"/>
</workbook>
</file>

<file path=xl/calcChain.xml><?xml version="1.0" encoding="utf-8"?>
<calcChain xmlns="http://schemas.openxmlformats.org/spreadsheetml/2006/main">
  <c r="C459" i="10" l="1"/>
  <c r="B459" i="10"/>
  <c r="B456" i="10"/>
  <c r="C454" i="10"/>
  <c r="B453" i="10"/>
  <c r="C450" i="10"/>
  <c r="B450" i="10"/>
  <c r="C449" i="10"/>
  <c r="B449" i="10"/>
  <c r="B448" i="10"/>
  <c r="C446" i="10"/>
  <c r="B446" i="10"/>
  <c r="H445" i="10"/>
  <c r="H446" i="10" s="1"/>
  <c r="H459" i="10" s="1"/>
  <c r="C443" i="10"/>
  <c r="C457" i="10" s="1"/>
  <c r="B443" i="10"/>
  <c r="B457" i="10" s="1"/>
  <c r="H442" i="10"/>
  <c r="H441" i="10"/>
  <c r="H440" i="10"/>
  <c r="H439" i="10"/>
  <c r="H438" i="10"/>
  <c r="H437" i="10"/>
  <c r="H436" i="10"/>
  <c r="H435" i="10"/>
  <c r="H434" i="10"/>
  <c r="H433" i="10"/>
  <c r="H432" i="10"/>
  <c r="H443" i="10" s="1"/>
  <c r="H457" i="10" s="1"/>
  <c r="H458" i="10" s="1"/>
  <c r="C426" i="10"/>
  <c r="B426" i="10"/>
  <c r="B454" i="10" s="1"/>
  <c r="H425" i="10"/>
  <c r="H424" i="10"/>
  <c r="H423" i="10"/>
  <c r="H422" i="10"/>
  <c r="H421" i="10"/>
  <c r="H420" i="10"/>
  <c r="H419" i="10"/>
  <c r="H418" i="10"/>
  <c r="H417" i="10"/>
  <c r="H416" i="10"/>
  <c r="H415" i="10"/>
  <c r="H414" i="10"/>
  <c r="H413" i="10"/>
  <c r="H412" i="10"/>
  <c r="H411" i="10"/>
  <c r="H410" i="10"/>
  <c r="H409" i="10"/>
  <c r="H408" i="10"/>
  <c r="H407" i="10"/>
  <c r="H406" i="10"/>
  <c r="H405" i="10"/>
  <c r="H404" i="10"/>
  <c r="H403" i="10"/>
  <c r="H402" i="10"/>
  <c r="H401" i="10"/>
  <c r="H400" i="10"/>
  <c r="H399" i="10"/>
  <c r="H398" i="10"/>
  <c r="H397" i="10"/>
  <c r="H396" i="10"/>
  <c r="H395" i="10"/>
  <c r="H394" i="10"/>
  <c r="H393" i="10"/>
  <c r="H392" i="10"/>
  <c r="H391" i="10"/>
  <c r="H390" i="10"/>
  <c r="H389" i="10"/>
  <c r="H388" i="10"/>
  <c r="H387" i="10"/>
  <c r="H386" i="10"/>
  <c r="H385" i="10"/>
  <c r="H384" i="10"/>
  <c r="H383" i="10"/>
  <c r="H382" i="10"/>
  <c r="H381" i="10"/>
  <c r="H380" i="10"/>
  <c r="H379" i="10"/>
  <c r="H378" i="10"/>
  <c r="H377" i="10"/>
  <c r="H376" i="10"/>
  <c r="H375" i="10"/>
  <c r="H374" i="10"/>
  <c r="H373" i="10"/>
  <c r="H371" i="10"/>
  <c r="H370" i="10"/>
  <c r="H369" i="10"/>
  <c r="H368" i="10"/>
  <c r="H367" i="10"/>
  <c r="H426" i="10" s="1"/>
  <c r="H454" i="10" s="1"/>
  <c r="H366" i="10"/>
  <c r="H362" i="10"/>
  <c r="C358" i="10"/>
  <c r="C453" i="10" s="1"/>
  <c r="B358" i="10"/>
  <c r="F353" i="10"/>
  <c r="H353" i="10" s="1"/>
  <c r="H352" i="10"/>
  <c r="F352" i="10"/>
  <c r="H350" i="10"/>
  <c r="H348" i="10"/>
  <c r="H346" i="10"/>
  <c r="H344" i="10"/>
  <c r="H343" i="10"/>
  <c r="H342" i="10"/>
  <c r="H341" i="10"/>
  <c r="F339" i="10"/>
  <c r="H339" i="10" s="1"/>
  <c r="F337" i="10"/>
  <c r="H337" i="10" s="1"/>
  <c r="H334" i="10"/>
  <c r="F333" i="10"/>
  <c r="H333" i="10" s="1"/>
  <c r="H332" i="10"/>
  <c r="F330" i="10"/>
  <c r="H330" i="10" s="1"/>
  <c r="H329" i="10"/>
  <c r="H326" i="10"/>
  <c r="H323" i="10"/>
  <c r="H322" i="10"/>
  <c r="H320" i="10"/>
  <c r="F318" i="10"/>
  <c r="H318" i="10" s="1"/>
  <c r="H317" i="10"/>
  <c r="H316" i="10"/>
  <c r="H315" i="10"/>
  <c r="H314" i="10"/>
  <c r="H313" i="10"/>
  <c r="H312" i="10"/>
  <c r="H310" i="10"/>
  <c r="F307" i="10"/>
  <c r="F356" i="10" s="1"/>
  <c r="H356" i="10" s="1"/>
  <c r="H306" i="10"/>
  <c r="F304" i="10"/>
  <c r="H304" i="10" s="1"/>
  <c r="C301" i="10"/>
  <c r="C452" i="10" s="1"/>
  <c r="B301" i="10"/>
  <c r="B452" i="10" s="1"/>
  <c r="F296" i="10"/>
  <c r="H296" i="10" s="1"/>
  <c r="F295" i="10"/>
  <c r="H295" i="10" s="1"/>
  <c r="H293" i="10"/>
  <c r="H291" i="10"/>
  <c r="F291" i="10"/>
  <c r="H290" i="10"/>
  <c r="H287" i="10"/>
  <c r="H285" i="10"/>
  <c r="H283" i="10"/>
  <c r="F280" i="10"/>
  <c r="H280" i="10" s="1"/>
  <c r="H277" i="10"/>
  <c r="H274" i="10"/>
  <c r="F272" i="10"/>
  <c r="H272" i="10" s="1"/>
  <c r="H270" i="10"/>
  <c r="H269" i="10"/>
  <c r="H268" i="10"/>
  <c r="F267" i="10"/>
  <c r="H267" i="10" s="1"/>
  <c r="F266" i="10"/>
  <c r="H266" i="10" s="1"/>
  <c r="F264" i="10"/>
  <c r="H264" i="10" s="1"/>
  <c r="F262" i="10"/>
  <c r="H262" i="10" s="1"/>
  <c r="F259" i="10"/>
  <c r="F258" i="10" s="1"/>
  <c r="H258" i="10" s="1"/>
  <c r="F257" i="10"/>
  <c r="H257" i="10" s="1"/>
  <c r="F256" i="10"/>
  <c r="H256" i="10" s="1"/>
  <c r="F253" i="10"/>
  <c r="H253" i="10" s="1"/>
  <c r="F252" i="10"/>
  <c r="H252" i="10" s="1"/>
  <c r="F251" i="10"/>
  <c r="H251" i="10" s="1"/>
  <c r="H248" i="10"/>
  <c r="H246" i="10"/>
  <c r="H245" i="10"/>
  <c r="H243" i="10"/>
  <c r="F241" i="10"/>
  <c r="H241" i="10" s="1"/>
  <c r="H240" i="10"/>
  <c r="H239" i="10"/>
  <c r="H238" i="10"/>
  <c r="H237" i="10"/>
  <c r="H236" i="10"/>
  <c r="H235" i="10"/>
  <c r="H233" i="10"/>
  <c r="H229" i="10"/>
  <c r="C224" i="10"/>
  <c r="C451" i="10" s="1"/>
  <c r="B224" i="10"/>
  <c r="B451" i="10" s="1"/>
  <c r="H219" i="10"/>
  <c r="F218" i="10"/>
  <c r="H218" i="10" s="1"/>
  <c r="F217" i="10"/>
  <c r="H217" i="10" s="1"/>
  <c r="H215" i="10"/>
  <c r="H213" i="10"/>
  <c r="F213" i="10"/>
  <c r="H212" i="10"/>
  <c r="H209" i="10"/>
  <c r="H207" i="10"/>
  <c r="H205" i="10"/>
  <c r="H203" i="10"/>
  <c r="H200" i="10"/>
  <c r="H197" i="10"/>
  <c r="F197" i="10"/>
  <c r="H194" i="10"/>
  <c r="F191" i="10"/>
  <c r="H191" i="10" s="1"/>
  <c r="H189" i="10"/>
  <c r="H187" i="10"/>
  <c r="H186" i="10"/>
  <c r="H185" i="10"/>
  <c r="H184" i="10"/>
  <c r="F183" i="10"/>
  <c r="H183" i="10" s="1"/>
  <c r="H181" i="10"/>
  <c r="F181" i="10"/>
  <c r="F179" i="10"/>
  <c r="H179" i="10" s="1"/>
  <c r="H176" i="10"/>
  <c r="F176" i="10"/>
  <c r="F175" i="10"/>
  <c r="H175" i="10" s="1"/>
  <c r="H174" i="10"/>
  <c r="F174" i="10"/>
  <c r="F173" i="10"/>
  <c r="F148" i="10" s="1"/>
  <c r="H172" i="10"/>
  <c r="F172" i="10"/>
  <c r="H169" i="10"/>
  <c r="H168" i="10"/>
  <c r="H167" i="10"/>
  <c r="H164" i="10"/>
  <c r="H163" i="10"/>
  <c r="H161" i="10"/>
  <c r="H158" i="10"/>
  <c r="H157" i="10"/>
  <c r="H156" i="10"/>
  <c r="H155" i="10"/>
  <c r="F154" i="10"/>
  <c r="H154" i="10" s="1"/>
  <c r="H153" i="10"/>
  <c r="F153" i="10"/>
  <c r="F151" i="10"/>
  <c r="F159" i="10" s="1"/>
  <c r="H159" i="10" s="1"/>
  <c r="F147" i="10"/>
  <c r="H147" i="10" s="1"/>
  <c r="H145" i="10"/>
  <c r="F145" i="10"/>
  <c r="C142" i="10"/>
  <c r="H137" i="10"/>
  <c r="F137" i="10"/>
  <c r="F136" i="10"/>
  <c r="H136" i="10" s="1"/>
  <c r="H134" i="10"/>
  <c r="H132" i="10"/>
  <c r="F132" i="10"/>
  <c r="H131" i="10"/>
  <c r="H130" i="10"/>
  <c r="H129" i="10"/>
  <c r="H126" i="10"/>
  <c r="H124" i="10"/>
  <c r="H121" i="10"/>
  <c r="H118" i="10"/>
  <c r="F118" i="10"/>
  <c r="H115" i="10"/>
  <c r="H112" i="10"/>
  <c r="H110" i="10"/>
  <c r="H109" i="10"/>
  <c r="F108" i="10"/>
  <c r="H108" i="10" s="1"/>
  <c r="H107" i="10"/>
  <c r="F107" i="10"/>
  <c r="F105" i="10"/>
  <c r="H105" i="10" s="1"/>
  <c r="H103" i="10"/>
  <c r="F103" i="10"/>
  <c r="F100" i="10"/>
  <c r="F75" i="10" s="1"/>
  <c r="H99" i="10"/>
  <c r="H98" i="10"/>
  <c r="H95" i="10"/>
  <c r="H94" i="10"/>
  <c r="H91" i="10"/>
  <c r="H90" i="10"/>
  <c r="H88" i="10"/>
  <c r="H86" i="10"/>
  <c r="F86" i="10"/>
  <c r="H85" i="10"/>
  <c r="H84" i="10"/>
  <c r="H83" i="10"/>
  <c r="H82" i="10"/>
  <c r="H81" i="10"/>
  <c r="H80" i="10"/>
  <c r="H78" i="10"/>
  <c r="F74" i="10"/>
  <c r="H74" i="10" s="1"/>
  <c r="C70" i="10"/>
  <c r="H69" i="10"/>
  <c r="H68" i="10"/>
  <c r="F68" i="10"/>
  <c r="H65" i="10"/>
  <c r="H64" i="10"/>
  <c r="H63" i="10"/>
  <c r="H61" i="10"/>
  <c r="H59" i="10"/>
  <c r="H58" i="10"/>
  <c r="H57" i="10"/>
  <c r="H56" i="10"/>
  <c r="H55" i="10"/>
  <c r="H54" i="10"/>
  <c r="H51" i="10"/>
  <c r="H48" i="10"/>
  <c r="H45" i="10"/>
  <c r="H43" i="10"/>
  <c r="H42" i="10"/>
  <c r="F42" i="10"/>
  <c r="F40" i="10"/>
  <c r="H40" i="10" s="1"/>
  <c r="H37" i="10"/>
  <c r="H36" i="10"/>
  <c r="H35" i="10"/>
  <c r="H34" i="10"/>
  <c r="H32" i="10"/>
  <c r="H29" i="10"/>
  <c r="H28" i="10"/>
  <c r="H25" i="10"/>
  <c r="H23" i="10"/>
  <c r="H20" i="10"/>
  <c r="H18" i="10"/>
  <c r="H17" i="10"/>
  <c r="H16" i="10"/>
  <c r="H15" i="10"/>
  <c r="H13" i="10"/>
  <c r="H12" i="10"/>
  <c r="H9" i="10"/>
  <c r="H70" i="10" l="1"/>
  <c r="H449" i="10" s="1"/>
  <c r="F222" i="10"/>
  <c r="H222" i="10" s="1"/>
  <c r="H148" i="10"/>
  <c r="H224" i="10" s="1"/>
  <c r="H451" i="10" s="1"/>
  <c r="F223" i="10"/>
  <c r="H223" i="10" s="1"/>
  <c r="F141" i="10"/>
  <c r="H141" i="10" s="1"/>
  <c r="H142" i="10" s="1"/>
  <c r="H450" i="10" s="1"/>
  <c r="H75" i="10"/>
  <c r="F140" i="10"/>
  <c r="H140" i="10" s="1"/>
  <c r="H100" i="10"/>
  <c r="F230" i="10"/>
  <c r="H259" i="10"/>
  <c r="H307" i="10"/>
  <c r="H358" i="10" s="1"/>
  <c r="H453" i="10" s="1"/>
  <c r="F357" i="10"/>
  <c r="H357" i="10" s="1"/>
  <c r="H151" i="10"/>
  <c r="H173" i="10"/>
  <c r="F227" i="10"/>
  <c r="H227" i="10" s="1"/>
  <c r="F331" i="10"/>
  <c r="H331" i="10" s="1"/>
  <c r="H455" i="10" l="1"/>
  <c r="G460" i="10" s="1"/>
  <c r="F300" i="10"/>
  <c r="H300" i="10" s="1"/>
  <c r="F299" i="10"/>
  <c r="H299" i="10" s="1"/>
  <c r="H230" i="10"/>
  <c r="H301" i="10"/>
  <c r="H452" i="10" s="1"/>
</calcChain>
</file>

<file path=xl/sharedStrings.xml><?xml version="1.0" encoding="utf-8"?>
<sst xmlns="http://schemas.openxmlformats.org/spreadsheetml/2006/main" count="1703" uniqueCount="551">
  <si>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</si>
  <si>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</si>
  <si>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</si>
  <si>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</si>
  <si>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</si>
  <si>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</si>
  <si>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</si>
  <si>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</si>
  <si>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</si>
  <si>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</si>
  <si>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</si>
  <si>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</si>
  <si>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</si>
  <si>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</si>
  <si>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</si>
  <si>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</si>
  <si>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</si>
  <si>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</si>
  <si>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</si>
  <si>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</si>
  <si>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</si>
  <si>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</si>
  <si>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</si>
  <si>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</si>
  <si>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</si>
  <si>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</si>
  <si>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</si>
  <si>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</si>
  <si>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</si>
  <si>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</si>
  <si>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</si>
  <si>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</si>
  <si>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</si>
  <si>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</si>
  <si>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</si>
  <si>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</si>
  <si>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</si>
  <si>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</si>
  <si>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</si>
  <si>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</si>
  <si>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</si>
  <si>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</si>
  <si>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</si>
  <si>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</si>
  <si>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</si>
  <si>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</si>
  <si>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</si>
  <si>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</si>
  <si>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</si>
  <si>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</si>
  <si>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</si>
  <si>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</si>
  <si>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</si>
  <si>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</si>
  <si>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</si>
  <si>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</si>
  <si>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</si>
  <si>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</si>
  <si>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</si>
  <si>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</si>
  <si>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</si>
  <si>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</si>
  <si>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</si>
  <si>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</si>
  <si>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</si>
  <si>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</si>
  <si>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</si>
  <si>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</si>
  <si>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</si>
  <si>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</si>
  <si>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</si>
  <si>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</si>
  <si>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E023</t>
  </si>
  <si>
    <t>E024</t>
  </si>
  <si>
    <t>E025</t>
  </si>
  <si>
    <t>Replacing Existing Risers</t>
  </si>
  <si>
    <t>F002A</t>
  </si>
  <si>
    <t>Adjustment of Valve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</si>
  <si>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</si>
  <si>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</si>
  <si>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</si>
  <si>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</si>
  <si>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</si>
  <si>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</si>
  <si>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</si>
  <si>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</si>
  <si>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</si>
  <si>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</si>
  <si>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</si>
  <si>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</si>
  <si>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</si>
  <si>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</si>
  <si>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</si>
  <si>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</si>
  <si>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</si>
  <si>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</si>
  <si>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</si>
  <si>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</si>
  <si>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</si>
  <si>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</si>
  <si>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</si>
  <si>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SD-203B</t>
  </si>
  <si>
    <t>Curb Ramp (8-12 mm reveal ht, Monolithic)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</si>
  <si>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</si>
  <si>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</si>
  <si>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</si>
  <si>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</si>
  <si>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</si>
  <si>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</si>
  <si>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</si>
  <si>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</si>
  <si>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</si>
  <si>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</si>
  <si>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Construction of Modified Barrier (180 mm ht, Dowelled)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</si>
  <si>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</si>
  <si>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</si>
  <si>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</si>
  <si>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</si>
  <si>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</si>
  <si>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</si>
  <si>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</si>
  <si>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</si>
  <si>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</si>
  <si>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</si>
  <si>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</si>
  <si>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</si>
  <si>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</si>
  <si>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</si>
  <si>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</si>
  <si>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</si>
  <si>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</si>
  <si>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</si>
  <si>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</si>
  <si>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</si>
  <si>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</si>
  <si>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</si>
  <si>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A.24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</si>
  <si>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</si>
  <si>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</si>
  <si>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</si>
  <si>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</si>
  <si>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</si>
  <si>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</si>
  <si>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</si>
  <si>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51 mm</t>
  </si>
  <si>
    <t>CW 3510-R9</t>
  </si>
  <si>
    <t>G002</t>
  </si>
  <si>
    <t xml:space="preserve"> width &lt; 600 mm</t>
  </si>
  <si>
    <t xml:space="preserve"> width &gt; or = 600 mm</t>
  </si>
  <si>
    <t>E038</t>
  </si>
  <si>
    <t>B100r</t>
  </si>
  <si>
    <t>Miscellaneous Concrete Slab Removal</t>
  </si>
  <si>
    <t>B104r</t>
  </si>
  <si>
    <t xml:space="preserve">250 mm </t>
  </si>
  <si>
    <t>Construction of  Curb Ramp (8-12 mm ht, Monolithic)</t>
  </si>
  <si>
    <t>E039</t>
  </si>
  <si>
    <t>C051</t>
  </si>
  <si>
    <t>100 mm Concrete Sidewalk</t>
  </si>
  <si>
    <t xml:space="preserve">CW 3325-R5  </t>
  </si>
  <si>
    <t>A.1</t>
  </si>
  <si>
    <t>E15</t>
  </si>
  <si>
    <t>ROADWORK - REMOVALS/RENEWALS</t>
  </si>
  <si>
    <t xml:space="preserve">CW 3230-R8
</t>
  </si>
  <si>
    <t>B097A</t>
  </si>
  <si>
    <t>15 M Deformed Tie Bar</t>
  </si>
  <si>
    <t>Modified Barrier (180 mm reveal ht, Dowelled)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</si>
  <si>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</si>
  <si>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</si>
  <si>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</si>
  <si>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</si>
  <si>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</si>
  <si>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</si>
  <si>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</si>
  <si>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E19</t>
  </si>
  <si>
    <t>ROADWORK - NEW CONSTRUCTION</t>
  </si>
  <si>
    <t>C046A</t>
  </si>
  <si>
    <t>CW 3310-R17</t>
  </si>
  <si>
    <t>SD-024, 1200 mm deep</t>
  </si>
  <si>
    <t xml:space="preserve">300 mm </t>
  </si>
  <si>
    <t>E032</t>
  </si>
  <si>
    <t>Connecting to Existing Manhole</t>
  </si>
  <si>
    <t>E033</t>
  </si>
  <si>
    <t>250 mm Catch Basin Lead</t>
  </si>
  <si>
    <t>E046</t>
  </si>
  <si>
    <t>Removal of Existing Catch Basins</t>
  </si>
  <si>
    <t>E047</t>
  </si>
  <si>
    <t>Removal of Existing Catch Pit</t>
  </si>
  <si>
    <t>E16</t>
  </si>
  <si>
    <t>E072</t>
  </si>
  <si>
    <t>Watermain and Water Service Insulation</t>
  </si>
  <si>
    <t>E073</t>
  </si>
  <si>
    <t>Pipe Under Roadway Excavation (SD-018)</t>
  </si>
  <si>
    <t>F004</t>
  </si>
  <si>
    <t>38 mm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</si>
  <si>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</si>
  <si>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</si>
  <si>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</si>
  <si>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</si>
  <si>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</si>
  <si>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</si>
  <si>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</si>
  <si>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</si>
  <si>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E13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</si>
  <si>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</si>
  <si>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</si>
  <si>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</si>
  <si>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</si>
  <si>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</si>
  <si>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</si>
  <si>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</si>
  <si>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</si>
  <si>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</si>
  <si>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</si>
  <si>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</si>
  <si>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150 mm Concrete Pavement (Reinforced)</t>
  </si>
  <si>
    <t>150 mm Concrete Pavement (Type A)</t>
  </si>
  <si>
    <t>150 mm Concrete Pavement (Type B)</t>
  </si>
  <si>
    <t>150 mm Concrete Pavement (Type D)</t>
  </si>
  <si>
    <t>B093A</t>
  </si>
  <si>
    <t>Partial Depth Planing of Existing Joints</t>
  </si>
  <si>
    <t>B093B</t>
  </si>
  <si>
    <t>Asphalt Patching of Partial Depth Joints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</si>
  <si>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</si>
  <si>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</si>
  <si>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</si>
  <si>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</si>
  <si>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</si>
  <si>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</si>
  <si>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</si>
  <si>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</si>
  <si>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 xml:space="preserve">CW 3240-R10 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</si>
  <si>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</si>
  <si>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</si>
  <si>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</si>
  <si>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</si>
  <si>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</si>
  <si>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</si>
  <si>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</si>
  <si>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</si>
  <si>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</si>
  <si>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B203</t>
  </si>
  <si>
    <t>1 - 50 mm Depth (Concrete)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</si>
  <si>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</si>
  <si>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</si>
  <si>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</si>
  <si>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</si>
  <si>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</si>
  <si>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</si>
  <si>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</si>
  <si>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</si>
  <si>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</si>
  <si>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</si>
  <si>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</si>
  <si>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</si>
  <si>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</si>
  <si>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</si>
  <si>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</si>
  <si>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</si>
  <si>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</si>
  <si>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</si>
  <si>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</si>
  <si>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</si>
  <si>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</si>
  <si>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</si>
  <si>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</si>
  <si>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</si>
  <si>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</si>
  <si>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</si>
  <si>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</si>
  <si>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</si>
  <si>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</si>
  <si>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</si>
  <si>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B.28</t>
  </si>
  <si>
    <t>B.29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</si>
  <si>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</si>
  <si>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</si>
  <si>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</si>
  <si>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</si>
  <si>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</si>
  <si>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</si>
  <si>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</si>
  <si>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</si>
  <si>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</si>
  <si>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</si>
  <si>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</si>
  <si>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</si>
  <si>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</si>
  <si>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</si>
  <si>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</si>
  <si>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</si>
  <si>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</si>
  <si>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</si>
  <si>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</si>
  <si>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</si>
  <si>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</si>
  <si>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</si>
  <si>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</si>
  <si>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</si>
  <si>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</si>
  <si>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</si>
  <si>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</si>
  <si>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</si>
  <si>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</si>
  <si>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</si>
  <si>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</si>
  <si>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</si>
  <si>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</si>
  <si>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</si>
  <si>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</si>
  <si>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</si>
  <si>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</si>
  <si>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</si>
  <si>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E14</t>
  </si>
  <si>
    <t>C011</t>
  </si>
  <si>
    <t>Construction of 150 mm Concrete Pavement (Reinforced)</t>
  </si>
  <si>
    <t>SD-200</t>
  </si>
  <si>
    <t>C055</t>
  </si>
  <si>
    <t xml:space="preserve">Construction of Asphaltic Concrete Pavements </t>
  </si>
  <si>
    <t>C056</t>
  </si>
  <si>
    <t>C058</t>
  </si>
  <si>
    <t>C059</t>
  </si>
  <si>
    <t>C060</t>
  </si>
  <si>
    <t>E017C</t>
  </si>
  <si>
    <t xml:space="preserve">200 mm </t>
  </si>
  <si>
    <t>E017D</t>
  </si>
  <si>
    <t>E020</t>
  </si>
  <si>
    <t xml:space="preserve">Sewer Repair - In Addition to First 3.0 Meters </t>
  </si>
  <si>
    <t>E022C</t>
  </si>
  <si>
    <t>200 mm, Concrete</t>
  </si>
  <si>
    <t>C.26</t>
  </si>
  <si>
    <t>C.27</t>
  </si>
  <si>
    <t>C.28</t>
  </si>
  <si>
    <t>C.29</t>
  </si>
  <si>
    <t>C.30</t>
  </si>
  <si>
    <t>C.31</t>
  </si>
  <si>
    <t>C.32</t>
  </si>
  <si>
    <t>L. sum</t>
  </si>
  <si>
    <t>G</t>
  </si>
  <si>
    <t>G.1</t>
  </si>
  <si>
    <t>F.1</t>
  </si>
  <si>
    <t>Total:</t>
  </si>
  <si>
    <t>I001</t>
  </si>
  <si>
    <t>Mobilization/Demobilization</t>
  </si>
  <si>
    <t>See B9</t>
  </si>
  <si>
    <t>Bowman Avenue Reconstruction - Henderson Highway to Roch Street</t>
  </si>
  <si>
    <t>CW 3110-R21</t>
  </si>
  <si>
    <t>Supplying and Placing Sub-base Material</t>
  </si>
  <si>
    <t>A007C1</t>
  </si>
  <si>
    <t>50 mm Granular C  Limestone</t>
  </si>
  <si>
    <t>A008C1</t>
  </si>
  <si>
    <t>100 mm Granular C  Limestone</t>
  </si>
  <si>
    <t>A010B1</t>
  </si>
  <si>
    <t>Base Course Material - Granular B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</si>
  <si>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</si>
  <si>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</si>
  <si>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</si>
  <si>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</si>
  <si>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</si>
  <si>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</si>
  <si>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</si>
  <si>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</si>
  <si>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B004</t>
  </si>
  <si>
    <t>Slab Replacement</t>
  </si>
  <si>
    <t>B014</t>
  </si>
  <si>
    <t>C036B</t>
  </si>
  <si>
    <t>C038A</t>
  </si>
  <si>
    <t>Construction of Curb and Gutter (150 mm ht, Barrier, Integral, 600 mm width, 150 mm Plain Concrete Pavement)</t>
  </si>
  <si>
    <t>Construction of Modified Barrier Curb and Gutter</t>
  </si>
  <si>
    <t>CW 3410-R12</t>
  </si>
  <si>
    <t>C063</t>
  </si>
  <si>
    <t>Construction of Asphaltic Concrete Base Course (Type III)</t>
  </si>
  <si>
    <t xml:space="preserve">CW 3410-R12 </t>
  </si>
  <si>
    <t>In a Trench, Class B Type 2  Bedding, Class 3 Backfill</t>
  </si>
  <si>
    <t>250 mm PVC Connecting Pipe</t>
  </si>
  <si>
    <t>Connecting to 300 mm  Vetrified Clay Sewer</t>
  </si>
  <si>
    <t>Connecting to 375 mm Vetrified Clay Sewer</t>
  </si>
  <si>
    <t>E044</t>
  </si>
  <si>
    <t>Abandoning  Existing Catch Basins</t>
  </si>
  <si>
    <t>G005</t>
  </si>
  <si>
    <t>Salt Tolerant Grass Seeding</t>
  </si>
  <si>
    <t>Larsen Avenue Rehabilitation - Brazier Street to Roch Street</t>
  </si>
  <si>
    <t>A010A1</t>
  </si>
  <si>
    <t>Base Course Material - Granular A Limestone</t>
  </si>
  <si>
    <t>B017</t>
  </si>
  <si>
    <t>Partial Slab Patches</t>
  </si>
  <si>
    <t>B030</t>
  </si>
  <si>
    <t>B031</t>
  </si>
  <si>
    <t>B032</t>
  </si>
  <si>
    <t>150 mm Concrete Pavement (Type C)</t>
  </si>
  <si>
    <t>B033</t>
  </si>
  <si>
    <t>Asphalt Patching of Miscellaneous Concrete</t>
  </si>
  <si>
    <t>B155rlA</t>
  </si>
  <si>
    <t>Barrier (150 mm reveal ht, Dowelled)</t>
  </si>
  <si>
    <t>B155rlA3</t>
  </si>
  <si>
    <t xml:space="preserve"> Greater than 30 m</t>
  </si>
  <si>
    <t>B167rlB</t>
  </si>
  <si>
    <t>Pavement Repair Fabric</t>
  </si>
  <si>
    <t>In a Trench, Class B Type 3  Bedding, Class 3 Backfill</t>
  </si>
  <si>
    <t>E020E</t>
  </si>
  <si>
    <t>250 mm</t>
  </si>
  <si>
    <t>E020F</t>
  </si>
  <si>
    <t>CW 2145-R4</t>
  </si>
  <si>
    <t>250 mm, Vetrified Clay</t>
  </si>
  <si>
    <t>Connecting to 300 mm  Concrete Sewer</t>
  </si>
  <si>
    <t>Leola Street Rehabilitation - Harold Avenue East to Regent Avenue</t>
  </si>
  <si>
    <t>A002</t>
  </si>
  <si>
    <t>Stripping and Stockpiling Topsoil</t>
  </si>
  <si>
    <t>B155rlA1</t>
  </si>
  <si>
    <t>B155rlA2</t>
  </si>
  <si>
    <t>3 m to 30 m</t>
  </si>
  <si>
    <t xml:space="preserve">c) </t>
  </si>
  <si>
    <t>B206</t>
  </si>
  <si>
    <t>E035A</t>
  </si>
  <si>
    <t>Connecting to Existing Catch Pit</t>
  </si>
  <si>
    <t>E035B</t>
  </si>
  <si>
    <t>250 mm Drainage Connection Inlet Pipe</t>
  </si>
  <si>
    <t>Madeline Street Rehabilitation - Harold Avenue West to McMeans Avenue West</t>
  </si>
  <si>
    <t>D.8</t>
  </si>
  <si>
    <t>D.9</t>
  </si>
  <si>
    <t>D.10</t>
  </si>
  <si>
    <t>D.11</t>
  </si>
  <si>
    <t>D.12</t>
  </si>
  <si>
    <t>D.13</t>
  </si>
  <si>
    <t>Greater than 30 m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</si>
  <si>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</si>
  <si>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</si>
  <si>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</si>
  <si>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</si>
  <si>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</si>
  <si>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</si>
  <si>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</si>
  <si>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</si>
  <si>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</si>
  <si>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</si>
  <si>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E034</t>
  </si>
  <si>
    <t>D.24</t>
  </si>
  <si>
    <t>Connecting to Existing Catch Basin</t>
  </si>
  <si>
    <t>E035</t>
  </si>
  <si>
    <t>250 mm Drainage Connection Pipe</t>
  </si>
  <si>
    <t>D.25</t>
  </si>
  <si>
    <t>E041B</t>
  </si>
  <si>
    <t>Connecting to 750 mm  Vetrified Clay Sewer</t>
  </si>
  <si>
    <t>D.26</t>
  </si>
  <si>
    <t>D.27</t>
  </si>
  <si>
    <t>D.28</t>
  </si>
  <si>
    <t>D.29</t>
  </si>
  <si>
    <t>D.30</t>
  </si>
  <si>
    <t>Bayview Drive Rehabilitation - Bayview Drive West to St. Martin Boulevard</t>
  </si>
  <si>
    <t>E.9</t>
  </si>
  <si>
    <t>E.10</t>
  </si>
  <si>
    <t>E.11</t>
  </si>
  <si>
    <t>E.12</t>
  </si>
  <si>
    <t>E.13</t>
  </si>
  <si>
    <t>E.14</t>
  </si>
  <si>
    <t>E.15</t>
  </si>
  <si>
    <t>B204</t>
  </si>
  <si>
    <t>50 - 100 mm Depth (Concrete)</t>
  </si>
  <si>
    <t>E.16</t>
  </si>
  <si>
    <t>E.17</t>
  </si>
  <si>
    <t>E.18</t>
  </si>
  <si>
    <t>E.19</t>
  </si>
  <si>
    <t>E.20</t>
  </si>
  <si>
    <t>E.21</t>
  </si>
  <si>
    <t>E.22</t>
  </si>
  <si>
    <t>Water and Waste Work</t>
  </si>
  <si>
    <t>Bowman Avenue</t>
  </si>
  <si>
    <t>E17</t>
  </si>
  <si>
    <t>Bowman Avenue (MA40005291)</t>
  </si>
  <si>
    <t>F.2</t>
  </si>
  <si>
    <t>E017I</t>
  </si>
  <si>
    <t>375mm</t>
  </si>
  <si>
    <t>E017J</t>
  </si>
  <si>
    <t>F.3</t>
  </si>
  <si>
    <t>E020I</t>
  </si>
  <si>
    <t>375 mm</t>
  </si>
  <si>
    <t>E020J</t>
  </si>
  <si>
    <t>F.4</t>
  </si>
  <si>
    <t>E022F</t>
  </si>
  <si>
    <t>375 mm, Vitrified Clay</t>
  </si>
  <si>
    <t>Bowman Avenue (MA40005278)</t>
  </si>
  <si>
    <t>F.5</t>
  </si>
  <si>
    <t>E017G</t>
  </si>
  <si>
    <t>E017H</t>
  </si>
  <si>
    <t>F.6</t>
  </si>
  <si>
    <t>E020G</t>
  </si>
  <si>
    <t>E020H</t>
  </si>
  <si>
    <t>F.7</t>
  </si>
  <si>
    <t>E022E</t>
  </si>
  <si>
    <t>300 mm, Vitrified Clay</t>
  </si>
  <si>
    <t>Bowman Avenue (MH40004794)</t>
  </si>
  <si>
    <t>F.8</t>
  </si>
  <si>
    <t>Replace Manhole Benching</t>
  </si>
  <si>
    <t>E18</t>
  </si>
  <si>
    <t>Bowman Avenue (MH40004809)</t>
  </si>
  <si>
    <t>F.9</t>
  </si>
  <si>
    <t>F.10</t>
  </si>
  <si>
    <t>Bowman Avenue (MH40004831)</t>
  </si>
  <si>
    <t>F.11</t>
  </si>
  <si>
    <t>Larsen Avenue (MH40004779)</t>
  </si>
  <si>
    <t>F.12</t>
  </si>
  <si>
    <t>F.13</t>
  </si>
  <si>
    <t>Leola Street (MA40009490)</t>
  </si>
  <si>
    <t>F.14</t>
  </si>
  <si>
    <t>F.15</t>
  </si>
  <si>
    <t>Leola Street (MA40009006)</t>
  </si>
  <si>
    <t>F.16</t>
  </si>
  <si>
    <t>F.17</t>
  </si>
  <si>
    <t>Leola Street (MH40008621)</t>
  </si>
  <si>
    <t>F.18</t>
  </si>
  <si>
    <t>Patching Existing Manholes</t>
  </si>
  <si>
    <t>Leola Street (MH40008620)</t>
  </si>
  <si>
    <t>F.19</t>
  </si>
  <si>
    <t>Leola Street (MH40008619)</t>
  </si>
  <si>
    <t>F.20</t>
  </si>
  <si>
    <t>Leola Street (MH40008633)</t>
  </si>
  <si>
    <t>F.21</t>
  </si>
  <si>
    <t>F.22</t>
  </si>
  <si>
    <t>Bayview Drive West Leg (MH40008857)</t>
  </si>
  <si>
    <t>F.23</t>
  </si>
  <si>
    <t>Bayview Drive West Leg (MH40008856)</t>
  </si>
  <si>
    <t>F.24</t>
  </si>
  <si>
    <r>
      <t xml:space="preserve">PART 2     </t>
    </r>
    <r>
      <rPr>
        <b/>
        <i/>
        <sz val="16"/>
        <color theme="1"/>
        <rFont val="Arial"/>
        <family val="2"/>
      </rPr>
      <t xml:space="preserve"> MANITOBA HYDRO FUNDED WORK
                 (See B9.6, B17.2.1, B18.5, D2.1, D14.2-3, D15.4)</t>
    </r>
  </si>
  <si>
    <t>STREET LIGHT INSTALLATION</t>
  </si>
  <si>
    <t>Bowman Avenue Street Lighting</t>
  </si>
  <si>
    <t>NEW STREET LIGHT INSTALLATION</t>
  </si>
  <si>
    <t xml:space="preserve">Removal of 25' to 35' street light pole and precast, poured in place concrete, steel power installed base or direct buried including davit arm, luminaire and appurtenances  </t>
  </si>
  <si>
    <t>G.2</t>
  </si>
  <si>
    <t xml:space="preserve">Removal of 45' street light pole and precast, poured in place concrete, steel power installed base or direct buried including davit arm, luminaire and appurtenances  </t>
  </si>
  <si>
    <t>G.3</t>
  </si>
  <si>
    <t xml:space="preserve">Installation of 50 mm conduit(s) by boring method complete with cable insertion (#4 AL C/N or 1/0 AL Triplex).  </t>
  </si>
  <si>
    <t>lin.m</t>
  </si>
  <si>
    <t>G.4</t>
  </si>
  <si>
    <t xml:space="preserve">Installation of 25'/35' pole, davit arm and precast concrete base including luminaire and appurtenances. </t>
  </si>
  <si>
    <t>G.5</t>
  </si>
  <si>
    <t xml:space="preserve">Installation of 45' pole, davit arm and precast concrete base including luminaire and appurtenances. </t>
  </si>
  <si>
    <t>G.6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</si>
  <si>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</si>
  <si>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G.7</t>
  </si>
  <si>
    <t>Install lower 3 m of Cable Guard, ground lug, cable up pole, and first 3 m section of ground rod per Standard CD 315-5.</t>
  </si>
  <si>
    <t>G.8</t>
  </si>
  <si>
    <t>Installation and connection of externally-mounted relay and PEC per Standards CD 315-12 and CD 315-13.</t>
  </si>
  <si>
    <t>G.9</t>
  </si>
  <si>
    <t>Terminate 2/C #12 copper conductor to street light cables per Standard CD310-4, CD310-9 or CD310-10.</t>
  </si>
  <si>
    <t>set</t>
  </si>
  <si>
    <t>G.10</t>
  </si>
  <si>
    <t>Installation of overhead span of #4 duplex between new or existing streetlight poles and connect luminaire to provide temporary Overhead Feed.</t>
  </si>
  <si>
    <t>G.11</t>
  </si>
  <si>
    <t xml:space="preserve">Removal of overhead span of #4 duplex between new or existing streetlight poles to remove temporary Overhead Feed. </t>
  </si>
  <si>
    <t>H</t>
  </si>
  <si>
    <t>H.1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</si>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</sst>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1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0"/>
      <name val="MS Sans Serif"/>
    </font>
    <font>
      <b/>
      <sz val="10"/>
      <color theme="1"/>
      <name val="MS Sans Serif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i/>
      <sz val="12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/>
      <diagonal/>
    </border>
  </borders>
  <cellStyleXfs count="111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40" fillId="0" borderId="0" applyFill="0">
      <alignment horizontal="right" vertical="top"/>
    </xf>
    <xf numFmtId="0" fontId="12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2" fillId="0" borderId="2" applyFill="0">
      <alignment horizontal="right" vertical="top"/>
    </xf>
    <xf numFmtId="169" fontId="41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2" fillId="0" borderId="1" applyFill="0"/>
    <xf numFmtId="174" fontId="41" fillId="0" borderId="1" applyFill="0"/>
    <xf numFmtId="174" fontId="41" fillId="0" borderId="1" applyFill="0"/>
    <xf numFmtId="170" fontId="12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2" fillId="0" borderId="1" applyFill="0"/>
    <xf numFmtId="168" fontId="41" fillId="0" borderId="1" applyFill="0"/>
    <xf numFmtId="168" fontId="41" fillId="0" borderId="1" applyFill="0"/>
    <xf numFmtId="168" fontId="12" fillId="0" borderId="3" applyFill="0">
      <alignment horizontal="right"/>
    </xf>
    <xf numFmtId="168" fontId="41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1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6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1" fillId="0" borderId="0" applyFill="0">
      <alignment horizontal="left"/>
    </xf>
    <xf numFmtId="0" fontId="18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2" fillId="0" borderId="3">
      <alignment horizontal="centerContinuous" wrapText="1"/>
    </xf>
    <xf numFmtId="0" fontId="41" fillId="0" borderId="3">
      <alignment horizontal="centerContinuous" wrapText="1"/>
    </xf>
    <xf numFmtId="171" fontId="20" fillId="0" borderId="0" applyFill="0">
      <alignment horizontal="left"/>
    </xf>
    <xf numFmtId="171" fontId="49" fillId="0" borderId="0" applyFill="0">
      <alignment horizontal="left"/>
    </xf>
    <xf numFmtId="172" fontId="21" fillId="0" borderId="0" applyFill="0">
      <alignment horizontal="right"/>
    </xf>
    <xf numFmtId="172" fontId="50" fillId="0" borderId="0" applyFill="0">
      <alignment horizontal="right"/>
    </xf>
    <xf numFmtId="0" fontId="12" fillId="0" borderId="13" applyFill="0"/>
    <xf numFmtId="0" fontId="41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9" fillId="2" borderId="0"/>
    <xf numFmtId="0" fontId="56" fillId="0" borderId="0"/>
  </cellStyleXfs>
  <cellXfs count="283">
    <xf numFmtId="0" fontId="0" fillId="2" borderId="0" xfId="0" applyNumberFormat="1"/>
    <xf numFmtId="164" fontId="9" fillId="0" borderId="1" xfId="80" applyNumberFormat="1" applyFont="1" applyFill="1" applyBorder="1" applyAlignment="1" applyProtection="1">
      <alignment horizontal="left" vertical="top" wrapText="1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2" fillId="2" borderId="56" xfId="81" applyNumberFormat="1" applyFont="1" applyBorder="1" applyAlignment="1">
      <alignment horizontal="center" vertical="center"/>
    </xf>
    <xf numFmtId="7" fontId="9" fillId="2" borderId="57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38" xfId="81" applyNumberFormat="1" applyFont="1" applyFill="1" applyBorder="1" applyAlignment="1" applyProtection="1">
      <alignment horizontal="center" vertical="top" wrapText="1"/>
    </xf>
    <xf numFmtId="7" fontId="9" fillId="2" borderId="43" xfId="81" applyNumberFormat="1" applyBorder="1" applyAlignment="1">
      <alignment horizontal="right" vertical="center"/>
    </xf>
    <xf numFmtId="0" fontId="2" fillId="2" borderId="58" xfId="81" applyNumberFormat="1" applyFont="1" applyBorder="1" applyAlignment="1">
      <alignment horizontal="center" vertical="center"/>
    </xf>
    <xf numFmtId="7" fontId="9" fillId="2" borderId="59" xfId="81" applyNumberFormat="1" applyBorder="1" applyAlignment="1">
      <alignment horizontal="right" vertical="center"/>
    </xf>
    <xf numFmtId="7" fontId="5" fillId="2" borderId="0" xfId="109" applyNumberFormat="1" applyFont="1" applyAlignment="1">
      <alignment horizontal="centerContinuous" vertical="center"/>
    </xf>
    <xf numFmtId="1" fontId="4" fillId="2" borderId="0" xfId="109" applyNumberFormat="1" applyFont="1" applyAlignment="1">
      <alignment horizontal="centerContinuous" vertical="top"/>
    </xf>
    <xf numFmtId="0" fontId="4" fillId="2" borderId="0" xfId="109" applyNumberFormat="1" applyFont="1" applyAlignment="1">
      <alignment horizontal="centerContinuous" vertical="center"/>
    </xf>
    <xf numFmtId="0" fontId="4" fillId="0" borderId="0" xfId="109" applyNumberFormat="1" applyFont="1" applyFill="1" applyAlignment="1">
      <alignment horizontal="centerContinuous" vertical="center"/>
    </xf>
    <xf numFmtId="7" fontId="5" fillId="0" borderId="0" xfId="109" applyNumberFormat="1" applyFont="1" applyFill="1" applyAlignment="1">
      <alignment horizontal="centerContinuous" vertical="center"/>
    </xf>
    <xf numFmtId="0" fontId="9" fillId="2" borderId="0" xfId="109" applyNumberFormat="1"/>
    <xf numFmtId="7" fontId="1" fillId="2" borderId="0" xfId="109" applyNumberFormat="1" applyFont="1" applyAlignment="1">
      <alignment horizontal="centerContinuous" vertical="center"/>
    </xf>
    <xf numFmtId="1" fontId="9" fillId="2" borderId="0" xfId="109" applyNumberFormat="1" applyAlignment="1">
      <alignment horizontal="centerContinuous" vertical="top"/>
    </xf>
    <xf numFmtId="0" fontId="55" fillId="26" borderId="0" xfId="109" applyNumberFormat="1" applyFont="1" applyFill="1" applyAlignment="1">
      <alignment horizontal="centerContinuous" vertical="center"/>
    </xf>
    <xf numFmtId="0" fontId="9" fillId="26" borderId="0" xfId="109" applyNumberFormat="1" applyFont="1" applyFill="1" applyAlignment="1">
      <alignment horizontal="center" vertical="center"/>
    </xf>
    <xf numFmtId="0" fontId="55" fillId="0" borderId="0" xfId="109" applyNumberFormat="1" applyFont="1" applyFill="1" applyAlignment="1">
      <alignment horizontal="centerContinuous" vertical="center"/>
    </xf>
    <xf numFmtId="7" fontId="1" fillId="0" borderId="0" xfId="109" applyNumberFormat="1" applyFont="1" applyFill="1" applyAlignment="1">
      <alignment horizontal="centerContinuous" vertical="center"/>
    </xf>
    <xf numFmtId="0" fontId="9" fillId="2" borderId="0" xfId="109" applyNumberFormat="1" applyAlignment="1">
      <alignment horizontal="centerContinuous" vertical="center"/>
    </xf>
    <xf numFmtId="7" fontId="9" fillId="2" borderId="0" xfId="109" applyNumberFormat="1" applyAlignment="1">
      <alignment horizontal="right"/>
    </xf>
    <xf numFmtId="0" fontId="9" fillId="2" borderId="0" xfId="109" applyNumberFormat="1" applyAlignment="1">
      <alignment vertical="top"/>
    </xf>
    <xf numFmtId="0" fontId="9" fillId="2" borderId="0" xfId="109" applyNumberFormat="1" applyAlignment="1"/>
    <xf numFmtId="0" fontId="9" fillId="2" borderId="0" xfId="109" applyNumberFormat="1" applyAlignment="1">
      <alignment horizontal="center"/>
    </xf>
    <xf numFmtId="0" fontId="9" fillId="0" borderId="0" xfId="109" applyNumberFormat="1" applyFill="1" applyAlignment="1"/>
    <xf numFmtId="7" fontId="9" fillId="0" borderId="0" xfId="109" applyNumberFormat="1" applyFill="1" applyAlignment="1">
      <alignment vertical="center"/>
    </xf>
    <xf numFmtId="2" fontId="9" fillId="2" borderId="0" xfId="109" applyNumberFormat="1" applyAlignment="1"/>
    <xf numFmtId="7" fontId="9" fillId="2" borderId="16" xfId="109" applyNumberFormat="1" applyBorder="1" applyAlignment="1">
      <alignment horizontal="center"/>
    </xf>
    <xf numFmtId="0" fontId="9" fillId="2" borderId="16" xfId="109" applyNumberFormat="1" applyBorder="1" applyAlignment="1">
      <alignment horizontal="center" vertical="top"/>
    </xf>
    <xf numFmtId="0" fontId="9" fillId="2" borderId="17" xfId="109" applyNumberFormat="1" applyBorder="1" applyAlignment="1">
      <alignment horizontal="center"/>
    </xf>
    <xf numFmtId="0" fontId="9" fillId="2" borderId="16" xfId="109" applyNumberFormat="1" applyBorder="1" applyAlignment="1">
      <alignment horizontal="center"/>
    </xf>
    <xf numFmtId="0" fontId="9" fillId="2" borderId="18" xfId="109" applyNumberFormat="1" applyBorder="1" applyAlignment="1">
      <alignment horizontal="center"/>
    </xf>
    <xf numFmtId="0" fontId="9" fillId="0" borderId="18" xfId="109" applyNumberFormat="1" applyFill="1" applyBorder="1" applyAlignment="1">
      <alignment horizontal="center"/>
    </xf>
    <xf numFmtId="7" fontId="9" fillId="0" borderId="18" xfId="109" applyNumberFormat="1" applyFill="1" applyBorder="1" applyAlignment="1">
      <alignment horizontal="right"/>
    </xf>
    <xf numFmtId="7" fontId="9" fillId="2" borderId="23" xfId="109" applyNumberFormat="1" applyBorder="1" applyAlignment="1">
      <alignment horizontal="right"/>
    </xf>
    <xf numFmtId="0" fontId="9" fillId="2" borderId="24" xfId="109" applyNumberFormat="1" applyBorder="1" applyAlignment="1">
      <alignment vertical="top"/>
    </xf>
    <xf numFmtId="0" fontId="9" fillId="2" borderId="28" xfId="109" applyNumberFormat="1" applyBorder="1"/>
    <xf numFmtId="0" fontId="9" fillId="2" borderId="24" xfId="109" applyNumberFormat="1" applyBorder="1" applyAlignment="1">
      <alignment horizontal="center"/>
    </xf>
    <xf numFmtId="0" fontId="9" fillId="2" borderId="29" xfId="109" applyNumberFormat="1" applyBorder="1"/>
    <xf numFmtId="0" fontId="9" fillId="0" borderId="29" xfId="109" applyNumberFormat="1" applyFill="1" applyBorder="1" applyAlignment="1">
      <alignment horizontal="center"/>
    </xf>
    <xf numFmtId="7" fontId="9" fillId="0" borderId="29" xfId="109" applyNumberFormat="1" applyFill="1" applyBorder="1" applyAlignment="1">
      <alignment horizontal="right"/>
    </xf>
    <xf numFmtId="0" fontId="9" fillId="2" borderId="24" xfId="109" applyNumberFormat="1" applyBorder="1" applyAlignment="1">
      <alignment horizontal="right"/>
    </xf>
    <xf numFmtId="7" fontId="9" fillId="2" borderId="20" xfId="109" applyNumberFormat="1" applyBorder="1" applyAlignment="1">
      <alignment horizontal="right"/>
    </xf>
    <xf numFmtId="0" fontId="52" fillId="0" borderId="1" xfId="109" applyNumberFormat="1" applyFont="1" applyFill="1" applyBorder="1" applyAlignment="1" applyProtection="1">
      <alignment vertical="center"/>
    </xf>
    <xf numFmtId="0" fontId="9" fillId="2" borderId="30" xfId="109" applyNumberFormat="1" applyBorder="1" applyAlignment="1">
      <alignment horizontal="right"/>
    </xf>
    <xf numFmtId="7" fontId="9" fillId="2" borderId="20" xfId="109" applyNumberFormat="1" applyBorder="1" applyAlignment="1">
      <alignment horizontal="right" vertical="center"/>
    </xf>
    <xf numFmtId="0" fontId="2" fillId="2" borderId="19" xfId="109" applyNumberFormat="1" applyFont="1" applyBorder="1" applyAlignment="1">
      <alignment horizontal="center" vertical="center"/>
    </xf>
    <xf numFmtId="7" fontId="9" fillId="2" borderId="19" xfId="109" applyNumberFormat="1" applyBorder="1" applyAlignment="1">
      <alignment horizontal="right" vertical="center"/>
    </xf>
    <xf numFmtId="0" fontId="9" fillId="2" borderId="0" xfId="109" applyNumberFormat="1" applyAlignment="1">
      <alignment vertical="center"/>
    </xf>
    <xf numFmtId="167" fontId="4" fillId="26" borderId="61" xfId="109" applyNumberFormat="1" applyFont="1" applyFill="1" applyBorder="1" applyAlignment="1" applyProtection="1">
      <alignment horizontal="center"/>
    </xf>
    <xf numFmtId="165" fontId="54" fillId="0" borderId="61" xfId="109" applyNumberFormat="1" applyFont="1" applyFill="1" applyBorder="1" applyAlignment="1" applyProtection="1">
      <alignment horizontal="center" vertical="center" wrapText="1"/>
    </xf>
    <xf numFmtId="164" fontId="54" fillId="0" borderId="61" xfId="109" applyNumberFormat="1" applyFont="1" applyFill="1" applyBorder="1" applyAlignment="1" applyProtection="1">
      <alignment vertical="center" wrapText="1"/>
    </xf>
    <xf numFmtId="164" fontId="52" fillId="0" borderId="61" xfId="109" applyNumberFormat="1" applyFont="1" applyFill="1" applyBorder="1" applyAlignment="1" applyProtection="1">
      <alignment horizontal="centerContinuous"/>
    </xf>
    <xf numFmtId="0" fontId="52" fillId="0" borderId="61" xfId="109" applyNumberFormat="1" applyFont="1" applyFill="1" applyBorder="1" applyAlignment="1" applyProtection="1">
      <alignment vertical="center"/>
    </xf>
    <xf numFmtId="168" fontId="52" fillId="0" borderId="61" xfId="109" applyNumberFormat="1" applyFont="1" applyFill="1" applyBorder="1" applyAlignment="1" applyProtection="1">
      <alignment horizontal="centerContinuous"/>
    </xf>
    <xf numFmtId="0" fontId="53" fillId="26" borderId="0" xfId="109" applyFont="1" applyFill="1"/>
    <xf numFmtId="4" fontId="52" fillId="26" borderId="1" xfId="109" applyNumberFormat="1" applyFont="1" applyFill="1" applyBorder="1" applyAlignment="1" applyProtection="1">
      <alignment horizontal="center" vertical="top" wrapText="1"/>
    </xf>
    <xf numFmtId="165" fontId="52" fillId="0" borderId="1" xfId="109" applyNumberFormat="1" applyFont="1" applyFill="1" applyBorder="1" applyAlignment="1" applyProtection="1">
      <alignment horizontal="left" vertical="top" wrapText="1"/>
    </xf>
    <xf numFmtId="164" fontId="52" fillId="0" borderId="1" xfId="109" applyNumberFormat="1" applyFont="1" applyFill="1" applyBorder="1" applyAlignment="1" applyProtection="1">
      <alignment horizontal="left" vertical="top" wrapText="1"/>
    </xf>
    <xf numFmtId="164" fontId="52" fillId="26" borderId="1" xfId="109" applyNumberFormat="1" applyFont="1" applyFill="1" applyBorder="1" applyAlignment="1" applyProtection="1">
      <alignment horizontal="center" vertical="top" wrapText="1"/>
    </xf>
    <xf numFmtId="0" fontId="52" fillId="0" borderId="1" xfId="109" applyNumberFormat="1" applyFont="1" applyFill="1" applyBorder="1" applyAlignment="1" applyProtection="1">
      <alignment horizontal="center" vertical="top" wrapText="1"/>
    </xf>
    <xf numFmtId="1" fontId="52" fillId="0" borderId="1" xfId="109" applyNumberFormat="1" applyFont="1" applyFill="1" applyBorder="1" applyAlignment="1" applyProtection="1">
      <alignment horizontal="right" vertical="top"/>
    </xf>
    <xf numFmtId="166" fontId="52" fillId="0" borderId="1" xfId="109" applyNumberFormat="1" applyFont="1" applyFill="1" applyBorder="1" applyAlignment="1" applyProtection="1">
      <alignment vertical="top"/>
      <protection locked="0"/>
    </xf>
    <xf numFmtId="166" fontId="52" fillId="0" borderId="1" xfId="109" applyNumberFormat="1" applyFont="1" applyFill="1" applyBorder="1" applyAlignment="1" applyProtection="1">
      <alignment vertical="top"/>
    </xf>
    <xf numFmtId="167" fontId="52" fillId="26" borderId="1" xfId="109" applyNumberFormat="1" applyFont="1" applyFill="1" applyBorder="1" applyAlignment="1" applyProtection="1">
      <alignment horizontal="center" vertical="top"/>
    </xf>
    <xf numFmtId="0" fontId="53" fillId="26" borderId="0" xfId="109" applyFont="1" applyFill="1" applyAlignment="1"/>
    <xf numFmtId="165" fontId="52" fillId="0" borderId="1" xfId="109" applyNumberFormat="1" applyFont="1" applyFill="1" applyBorder="1" applyAlignment="1" applyProtection="1">
      <alignment horizontal="center" vertical="top" wrapText="1"/>
    </xf>
    <xf numFmtId="164" fontId="52" fillId="0" borderId="1" xfId="109" applyNumberFormat="1" applyFont="1" applyFill="1" applyBorder="1" applyAlignment="1" applyProtection="1">
      <alignment horizontal="center" vertical="top" wrapText="1"/>
    </xf>
    <xf numFmtId="4" fontId="52" fillId="0" borderId="1" xfId="109" applyNumberFormat="1" applyFont="1" applyFill="1" applyBorder="1" applyAlignment="1" applyProtection="1">
      <alignment horizontal="center" vertical="top" wrapText="1"/>
    </xf>
    <xf numFmtId="165" fontId="54" fillId="0" borderId="61" xfId="109" applyNumberFormat="1" applyFont="1" applyFill="1" applyBorder="1" applyAlignment="1" applyProtection="1">
      <alignment horizontal="left" vertical="center" wrapText="1"/>
    </xf>
    <xf numFmtId="164" fontId="52" fillId="0" borderId="61" xfId="109" applyNumberFormat="1" applyFont="1" applyFill="1" applyBorder="1" applyAlignment="1" applyProtection="1">
      <alignment horizontal="centerContinuous" wrapText="1"/>
    </xf>
    <xf numFmtId="4" fontId="52" fillId="26" borderId="1" xfId="109" applyNumberFormat="1" applyFont="1" applyFill="1" applyBorder="1" applyAlignment="1" applyProtection="1">
      <alignment horizontal="center" vertical="top"/>
    </xf>
    <xf numFmtId="165" fontId="52" fillId="0" borderId="1" xfId="109" applyNumberFormat="1" applyFont="1" applyFill="1" applyBorder="1" applyAlignment="1" applyProtection="1">
      <alignment horizontal="right" vertical="top" wrapText="1"/>
    </xf>
    <xf numFmtId="165" fontId="52" fillId="0" borderId="2" xfId="109" applyNumberFormat="1" applyFont="1" applyFill="1" applyBorder="1" applyAlignment="1" applyProtection="1">
      <alignment horizontal="left" vertical="top" wrapText="1"/>
    </xf>
    <xf numFmtId="164" fontId="52" fillId="0" borderId="2" xfId="109" applyNumberFormat="1" applyFont="1" applyFill="1" applyBorder="1" applyAlignment="1" applyProtection="1">
      <alignment horizontal="left" vertical="top" wrapText="1"/>
    </xf>
    <xf numFmtId="164" fontId="52" fillId="0" borderId="2" xfId="109" applyNumberFormat="1" applyFont="1" applyFill="1" applyBorder="1" applyAlignment="1" applyProtection="1">
      <alignment horizontal="center" vertical="top" wrapText="1"/>
    </xf>
    <xf numFmtId="0" fontId="52" fillId="0" borderId="2" xfId="109" applyNumberFormat="1" applyFont="1" applyFill="1" applyBorder="1" applyAlignment="1" applyProtection="1">
      <alignment horizontal="center" vertical="top" wrapText="1"/>
    </xf>
    <xf numFmtId="1" fontId="52" fillId="0" borderId="2" xfId="109" applyNumberFormat="1" applyFont="1" applyFill="1" applyBorder="1" applyAlignment="1" applyProtection="1">
      <alignment horizontal="right" vertical="top" wrapText="1"/>
    </xf>
    <xf numFmtId="166" fontId="52" fillId="0" borderId="2" xfId="109" applyNumberFormat="1" applyFont="1" applyFill="1" applyBorder="1" applyAlignment="1" applyProtection="1">
      <alignment vertical="top"/>
      <protection locked="0"/>
    </xf>
    <xf numFmtId="166" fontId="52" fillId="0" borderId="2" xfId="109" applyNumberFormat="1" applyFont="1" applyFill="1" applyBorder="1" applyAlignment="1" applyProtection="1">
      <alignment vertical="top"/>
    </xf>
    <xf numFmtId="165" fontId="54" fillId="0" borderId="1" xfId="109" applyNumberFormat="1" applyFont="1" applyFill="1" applyBorder="1" applyAlignment="1" applyProtection="1">
      <alignment horizontal="center" vertical="center" wrapText="1"/>
    </xf>
    <xf numFmtId="164" fontId="54" fillId="0" borderId="1" xfId="109" applyNumberFormat="1" applyFont="1" applyFill="1" applyBorder="1" applyAlignment="1" applyProtection="1">
      <alignment vertical="center" wrapText="1"/>
    </xf>
    <xf numFmtId="164" fontId="52" fillId="0" borderId="1" xfId="109" applyNumberFormat="1" applyFont="1" applyFill="1" applyBorder="1" applyAlignment="1" applyProtection="1">
      <alignment horizontal="centerContinuous" wrapText="1"/>
    </xf>
    <xf numFmtId="168" fontId="52" fillId="0" borderId="1" xfId="109" applyNumberFormat="1" applyFont="1" applyFill="1" applyBorder="1" applyAlignment="1" applyProtection="1">
      <alignment horizontal="centerContinuous"/>
    </xf>
    <xf numFmtId="1" fontId="52" fillId="0" borderId="1" xfId="109" applyNumberFormat="1" applyFont="1" applyFill="1" applyBorder="1" applyAlignment="1" applyProtection="1">
      <alignment horizontal="right" vertical="top" wrapText="1"/>
    </xf>
    <xf numFmtId="166" fontId="52" fillId="0" borderId="1" xfId="109" applyNumberFormat="1" applyFont="1" applyFill="1" applyBorder="1" applyAlignment="1" applyProtection="1">
      <alignment vertical="top" wrapText="1"/>
    </xf>
    <xf numFmtId="4" fontId="9" fillId="26" borderId="1" xfId="110" applyNumberFormat="1" applyFont="1" applyFill="1" applyBorder="1" applyAlignment="1" applyProtection="1">
      <alignment horizontal="center" vertical="top" wrapText="1"/>
    </xf>
    <xf numFmtId="165" fontId="52" fillId="0" borderId="1" xfId="110" applyNumberFormat="1" applyFont="1" applyFill="1" applyBorder="1" applyAlignment="1" applyProtection="1">
      <alignment horizontal="center" vertical="top" wrapText="1"/>
    </xf>
    <xf numFmtId="164" fontId="52" fillId="0" borderId="1" xfId="110" applyNumberFormat="1" applyFont="1" applyFill="1" applyBorder="1" applyAlignment="1" applyProtection="1">
      <alignment horizontal="left" vertical="top" wrapText="1"/>
    </xf>
    <xf numFmtId="164" fontId="52" fillId="0" borderId="1" xfId="110" applyNumberFormat="1" applyFont="1" applyFill="1" applyBorder="1" applyAlignment="1" applyProtection="1">
      <alignment horizontal="center" vertical="top" wrapText="1"/>
    </xf>
    <xf numFmtId="0" fontId="52" fillId="0" borderId="1" xfId="110" applyNumberFormat="1" applyFont="1" applyFill="1" applyBorder="1" applyAlignment="1" applyProtection="1">
      <alignment horizontal="center" vertical="top" wrapText="1"/>
    </xf>
    <xf numFmtId="1" fontId="52" fillId="0" borderId="1" xfId="110" applyNumberFormat="1" applyFont="1" applyFill="1" applyBorder="1" applyAlignment="1" applyProtection="1">
      <alignment horizontal="right" vertical="top"/>
    </xf>
    <xf numFmtId="166" fontId="52" fillId="0" borderId="1" xfId="110" applyNumberFormat="1" applyFont="1" applyFill="1" applyBorder="1" applyAlignment="1" applyProtection="1">
      <alignment vertical="top"/>
      <protection locked="0"/>
    </xf>
    <xf numFmtId="166" fontId="52" fillId="0" borderId="1" xfId="110" applyNumberFormat="1" applyFont="1" applyFill="1" applyBorder="1" applyAlignment="1" applyProtection="1">
      <alignment vertical="top"/>
    </xf>
    <xf numFmtId="0" fontId="53" fillId="26" borderId="0" xfId="110" applyFont="1" applyFill="1" applyAlignment="1"/>
    <xf numFmtId="4" fontId="9" fillId="26" borderId="1" xfId="109" applyNumberFormat="1" applyFont="1" applyFill="1" applyBorder="1" applyAlignment="1" applyProtection="1">
      <alignment horizontal="center" vertical="top" wrapText="1"/>
    </xf>
    <xf numFmtId="165" fontId="9" fillId="0" borderId="1" xfId="109" applyNumberFormat="1" applyFont="1" applyFill="1" applyBorder="1" applyAlignment="1" applyProtection="1">
      <alignment horizontal="center" vertical="top" wrapText="1"/>
    </xf>
    <xf numFmtId="164" fontId="9" fillId="0" borderId="1" xfId="109" applyNumberFormat="1" applyFont="1" applyFill="1" applyBorder="1" applyAlignment="1" applyProtection="1">
      <alignment horizontal="left" vertical="top" wrapText="1"/>
    </xf>
    <xf numFmtId="164" fontId="9" fillId="0" borderId="1" xfId="109" applyNumberFormat="1" applyFont="1" applyFill="1" applyBorder="1" applyAlignment="1" applyProtection="1">
      <alignment horizontal="center" vertical="top" wrapText="1"/>
    </xf>
    <xf numFmtId="0" fontId="9" fillId="0" borderId="1" xfId="109" applyNumberFormat="1" applyFont="1" applyFill="1" applyBorder="1" applyAlignment="1" applyProtection="1">
      <alignment horizontal="center" vertical="top" wrapText="1"/>
    </xf>
    <xf numFmtId="1" fontId="9" fillId="0" borderId="1" xfId="109" applyNumberFormat="1" applyFont="1" applyFill="1" applyBorder="1" applyAlignment="1" applyProtection="1">
      <alignment horizontal="right" vertical="top" wrapText="1"/>
    </xf>
    <xf numFmtId="166" fontId="9" fillId="0" borderId="1" xfId="109" applyNumberFormat="1" applyFont="1" applyFill="1" applyBorder="1" applyAlignment="1" applyProtection="1">
      <alignment vertical="top"/>
      <protection locked="0"/>
    </xf>
    <xf numFmtId="166" fontId="9" fillId="0" borderId="1" xfId="109" applyNumberFormat="1" applyFont="1" applyFill="1" applyBorder="1" applyAlignment="1" applyProtection="1">
      <alignment vertical="top"/>
    </xf>
    <xf numFmtId="0" fontId="10" fillId="26" borderId="0" xfId="109" applyFont="1" applyFill="1"/>
    <xf numFmtId="0" fontId="53" fillId="0" borderId="0" xfId="109" applyFont="1" applyFill="1" applyAlignment="1" applyProtection="1"/>
    <xf numFmtId="165" fontId="52" fillId="0" borderId="1" xfId="110" applyNumberFormat="1" applyFont="1" applyFill="1" applyBorder="1" applyAlignment="1" applyProtection="1">
      <alignment horizontal="left" vertical="top" wrapText="1"/>
    </xf>
    <xf numFmtId="164" fontId="52" fillId="0" borderId="1" xfId="109" applyNumberFormat="1" applyFont="1" applyFill="1" applyBorder="1" applyAlignment="1" applyProtection="1">
      <alignment vertical="top" wrapText="1"/>
    </xf>
    <xf numFmtId="0" fontId="53" fillId="26" borderId="0" xfId="109" applyFont="1" applyFill="1" applyAlignment="1">
      <alignment vertical="top"/>
    </xf>
    <xf numFmtId="164" fontId="52" fillId="0" borderId="1" xfId="80" applyNumberFormat="1" applyFont="1" applyFill="1" applyBorder="1" applyAlignment="1" applyProtection="1">
      <alignment horizontal="left" vertical="top" wrapText="1"/>
    </xf>
    <xf numFmtId="164" fontId="52" fillId="0" borderId="1" xfId="80" applyNumberFormat="1" applyFont="1" applyFill="1" applyBorder="1" applyAlignment="1" applyProtection="1">
      <alignment horizontal="center" vertical="top" wrapText="1"/>
    </xf>
    <xf numFmtId="164" fontId="52" fillId="0" borderId="2" xfId="80" applyNumberFormat="1" applyFont="1" applyFill="1" applyBorder="1" applyAlignment="1" applyProtection="1">
      <alignment horizontal="center" vertical="top" wrapText="1"/>
    </xf>
    <xf numFmtId="4" fontId="52" fillId="0" borderId="1" xfId="109" applyNumberFormat="1" applyFont="1" applyFill="1" applyBorder="1" applyAlignment="1" applyProtection="1">
      <alignment horizontal="center" vertical="top"/>
    </xf>
    <xf numFmtId="1" fontId="55" fillId="0" borderId="1" xfId="109" applyNumberFormat="1" applyFont="1" applyFill="1" applyBorder="1" applyAlignment="1" applyProtection="1">
      <alignment horizontal="right" vertical="top"/>
    </xf>
    <xf numFmtId="7" fontId="9" fillId="2" borderId="22" xfId="109" applyNumberFormat="1" applyBorder="1" applyAlignment="1">
      <alignment horizontal="right"/>
    </xf>
    <xf numFmtId="0" fontId="2" fillId="2" borderId="22" xfId="109" applyNumberFormat="1" applyFont="1" applyBorder="1" applyAlignment="1">
      <alignment horizontal="center" vertical="center"/>
    </xf>
    <xf numFmtId="7" fontId="9" fillId="0" borderId="22" xfId="109" applyNumberFormat="1" applyFill="1" applyBorder="1" applyAlignment="1">
      <alignment horizontal="right"/>
    </xf>
    <xf numFmtId="1" fontId="9" fillId="0" borderId="1" xfId="109" applyNumberFormat="1" applyFont="1" applyFill="1" applyBorder="1" applyAlignment="1" applyProtection="1">
      <alignment horizontal="right" vertical="top"/>
    </xf>
    <xf numFmtId="165" fontId="52" fillId="0" borderId="38" xfId="109" applyNumberFormat="1" applyFont="1" applyFill="1" applyBorder="1" applyAlignment="1" applyProtection="1">
      <alignment horizontal="left" vertical="top" wrapText="1"/>
    </xf>
    <xf numFmtId="164" fontId="52" fillId="26" borderId="39" xfId="109" applyNumberFormat="1" applyFont="1" applyFill="1" applyBorder="1" applyAlignment="1" applyProtection="1">
      <alignment horizontal="center" vertical="top" wrapText="1"/>
    </xf>
    <xf numFmtId="0" fontId="52" fillId="2" borderId="0" xfId="109" applyFont="1" applyAlignment="1" applyProtection="1">
      <alignment vertical="top" wrapText="1"/>
    </xf>
    <xf numFmtId="177" fontId="52" fillId="26" borderId="1" xfId="109" applyNumberFormat="1" applyFont="1" applyFill="1" applyBorder="1" applyAlignment="1" applyProtection="1">
      <alignment horizontal="center" vertical="top"/>
    </xf>
    <xf numFmtId="177" fontId="52" fillId="26" borderId="1" xfId="109" applyNumberFormat="1" applyFont="1" applyFill="1" applyBorder="1" applyAlignment="1" applyProtection="1">
      <alignment horizontal="center" vertical="top" wrapText="1"/>
    </xf>
    <xf numFmtId="177" fontId="52" fillId="26" borderId="1" xfId="109" applyNumberFormat="1" applyFont="1" applyFill="1" applyBorder="1" applyAlignment="1" applyProtection="1">
      <alignment horizontal="left" vertical="top" wrapText="1"/>
    </xf>
    <xf numFmtId="177" fontId="52" fillId="26" borderId="2" xfId="109" applyNumberFormat="1" applyFont="1" applyFill="1" applyBorder="1" applyAlignment="1" applyProtection="1">
      <alignment horizontal="center" vertical="top" wrapText="1"/>
    </xf>
    <xf numFmtId="177" fontId="52" fillId="26" borderId="2" xfId="109" applyNumberFormat="1" applyFont="1" applyFill="1" applyBorder="1" applyAlignment="1" applyProtection="1">
      <alignment horizontal="left" vertical="top" wrapText="1"/>
    </xf>
    <xf numFmtId="1" fontId="9" fillId="0" borderId="2" xfId="109" applyNumberFormat="1" applyFont="1" applyFill="1" applyBorder="1" applyAlignment="1" applyProtection="1">
      <alignment horizontal="right" vertical="top"/>
    </xf>
    <xf numFmtId="165" fontId="52" fillId="26" borderId="1" xfId="109" applyNumberFormat="1" applyFont="1" applyFill="1" applyBorder="1" applyAlignment="1" applyProtection="1">
      <alignment horizontal="right" vertical="top" wrapText="1"/>
    </xf>
    <xf numFmtId="164" fontId="52" fillId="26" borderId="1" xfId="109" applyNumberFormat="1" applyFont="1" applyFill="1" applyBorder="1" applyAlignment="1" applyProtection="1">
      <alignment horizontal="left" vertical="top" wrapText="1"/>
    </xf>
    <xf numFmtId="0" fontId="52" fillId="26" borderId="1" xfId="109" applyNumberFormat="1" applyFont="1" applyFill="1" applyBorder="1" applyAlignment="1" applyProtection="1">
      <alignment horizontal="center" vertical="top" wrapText="1"/>
    </xf>
    <xf numFmtId="166" fontId="52" fillId="26" borderId="1" xfId="109" applyNumberFormat="1" applyFont="1" applyFill="1" applyBorder="1" applyAlignment="1" applyProtection="1">
      <alignment vertical="top"/>
    </xf>
    <xf numFmtId="0" fontId="57" fillId="26" borderId="0" xfId="109" applyFont="1" applyFill="1" applyAlignment="1"/>
    <xf numFmtId="1" fontId="9" fillId="0" borderId="2" xfId="109" applyNumberFormat="1" applyFont="1" applyFill="1" applyBorder="1" applyAlignment="1" applyProtection="1">
      <alignment horizontal="right" vertical="top" wrapText="1"/>
    </xf>
    <xf numFmtId="164" fontId="52" fillId="26" borderId="1" xfId="80" applyNumberFormat="1" applyFont="1" applyFill="1" applyBorder="1" applyAlignment="1" applyProtection="1">
      <alignment horizontal="center" vertical="top" wrapText="1"/>
    </xf>
    <xf numFmtId="3" fontId="52" fillId="0" borderId="1" xfId="109" applyNumberFormat="1" applyFont="1" applyFill="1" applyBorder="1" applyAlignment="1" applyProtection="1">
      <alignment vertical="top"/>
    </xf>
    <xf numFmtId="165" fontId="52" fillId="0" borderId="2" xfId="109" applyNumberFormat="1" applyFont="1" applyFill="1" applyBorder="1" applyAlignment="1" applyProtection="1">
      <alignment horizontal="center" vertical="top" wrapText="1"/>
    </xf>
    <xf numFmtId="7" fontId="9" fillId="2" borderId="22" xfId="109" applyNumberFormat="1" applyBorder="1" applyAlignment="1">
      <alignment horizontal="right" vertical="center"/>
    </xf>
    <xf numFmtId="7" fontId="9" fillId="0" borderId="22" xfId="109" applyNumberFormat="1" applyFill="1" applyBorder="1" applyAlignment="1">
      <alignment horizontal="right" vertical="center"/>
    </xf>
    <xf numFmtId="1" fontId="52" fillId="0" borderId="2" xfId="109" applyNumberFormat="1" applyFont="1" applyFill="1" applyBorder="1" applyAlignment="1" applyProtection="1">
      <alignment horizontal="right" vertical="top"/>
    </xf>
    <xf numFmtId="164" fontId="52" fillId="26" borderId="1" xfId="110" applyNumberFormat="1" applyFont="1" applyFill="1" applyBorder="1" applyAlignment="1" applyProtection="1">
      <alignment horizontal="left" vertical="top" wrapText="1"/>
    </xf>
    <xf numFmtId="165" fontId="54" fillId="0" borderId="2" xfId="109" applyNumberFormat="1" applyFont="1" applyFill="1" applyBorder="1" applyAlignment="1" applyProtection="1">
      <alignment horizontal="center" vertical="center" wrapText="1"/>
    </xf>
    <xf numFmtId="164" fontId="54" fillId="0" borderId="2" xfId="109" applyNumberFormat="1" applyFont="1" applyFill="1" applyBorder="1" applyAlignment="1" applyProtection="1">
      <alignment vertical="center" wrapText="1"/>
    </xf>
    <xf numFmtId="164" fontId="52" fillId="0" borderId="2" xfId="109" applyNumberFormat="1" applyFont="1" applyFill="1" applyBorder="1" applyAlignment="1" applyProtection="1">
      <alignment horizontal="centerContinuous" wrapText="1"/>
    </xf>
    <xf numFmtId="0" fontId="52" fillId="0" borderId="2" xfId="109" applyNumberFormat="1" applyFont="1" applyFill="1" applyBorder="1" applyAlignment="1" applyProtection="1">
      <alignment vertical="center"/>
    </xf>
    <xf numFmtId="168" fontId="52" fillId="0" borderId="2" xfId="109" applyNumberFormat="1" applyFont="1" applyFill="1" applyBorder="1" applyAlignment="1" applyProtection="1">
      <alignment horizontal="centerContinuous"/>
    </xf>
    <xf numFmtId="1" fontId="55" fillId="0" borderId="1" xfId="109" applyNumberFormat="1" applyFont="1" applyFill="1" applyBorder="1" applyAlignment="1" applyProtection="1">
      <alignment horizontal="right" vertical="top" wrapText="1"/>
    </xf>
    <xf numFmtId="165" fontId="52" fillId="26" borderId="1" xfId="109" applyNumberFormat="1" applyFont="1" applyFill="1" applyBorder="1" applyAlignment="1" applyProtection="1">
      <alignment horizontal="left" vertical="top" wrapText="1"/>
    </xf>
    <xf numFmtId="0" fontId="57" fillId="26" borderId="0" xfId="109" applyFont="1" applyFill="1" applyAlignment="1">
      <alignment vertical="top"/>
    </xf>
    <xf numFmtId="164" fontId="52" fillId="0" borderId="39" xfId="109" applyNumberFormat="1" applyFont="1" applyFill="1" applyBorder="1" applyAlignment="1" applyProtection="1">
      <alignment horizontal="center" vertical="top" wrapText="1"/>
    </xf>
    <xf numFmtId="4" fontId="52" fillId="26" borderId="1" xfId="80" applyNumberFormat="1" applyFont="1" applyFill="1" applyBorder="1" applyAlignment="1" applyProtection="1">
      <alignment horizontal="center" vertical="top" wrapText="1"/>
    </xf>
    <xf numFmtId="0" fontId="2" fillId="2" borderId="19" xfId="109" applyNumberFormat="1" applyFont="1" applyBorder="1" applyAlignment="1">
      <alignment vertical="top"/>
    </xf>
    <xf numFmtId="164" fontId="2" fillId="25" borderId="19" xfId="109" applyNumberFormat="1" applyFont="1" applyFill="1" applyBorder="1" applyAlignment="1" applyProtection="1">
      <alignment horizontal="left" vertical="center"/>
    </xf>
    <xf numFmtId="1" fontId="9" fillId="2" borderId="20" xfId="109" applyNumberFormat="1" applyBorder="1" applyAlignment="1">
      <alignment horizontal="center" vertical="top"/>
    </xf>
    <xf numFmtId="0" fontId="9" fillId="2" borderId="20" xfId="109" applyNumberFormat="1" applyBorder="1" applyAlignment="1">
      <alignment horizontal="center" vertical="top"/>
    </xf>
    <xf numFmtId="0" fontId="9" fillId="0" borderId="20" xfId="109" applyNumberFormat="1" applyFill="1" applyBorder="1" applyAlignment="1">
      <alignment horizontal="center" vertical="top"/>
    </xf>
    <xf numFmtId="7" fontId="9" fillId="2" borderId="19" xfId="109" applyNumberFormat="1" applyBorder="1" applyAlignment="1">
      <alignment horizontal="right"/>
    </xf>
    <xf numFmtId="164" fontId="52" fillId="26" borderId="1" xfId="109" applyNumberFormat="1" applyFont="1" applyFill="1" applyBorder="1" applyAlignment="1" applyProtection="1">
      <alignment vertical="top" wrapText="1"/>
    </xf>
    <xf numFmtId="1" fontId="52" fillId="0" borderId="39" xfId="109" applyNumberFormat="1" applyFont="1" applyFill="1" applyBorder="1" applyAlignment="1" applyProtection="1">
      <alignment horizontal="right" vertical="top" wrapText="1"/>
    </xf>
    <xf numFmtId="165" fontId="52" fillId="26" borderId="1" xfId="109" applyNumberFormat="1" applyFont="1" applyFill="1" applyBorder="1" applyAlignment="1" applyProtection="1">
      <alignment horizontal="center" vertical="top" wrapText="1"/>
    </xf>
    <xf numFmtId="164" fontId="52" fillId="0" borderId="39" xfId="109" applyNumberFormat="1" applyFont="1" applyFill="1" applyBorder="1" applyAlignment="1" applyProtection="1">
      <alignment horizontal="left" vertical="top" wrapText="1"/>
    </xf>
    <xf numFmtId="0" fontId="52" fillId="0" borderId="1" xfId="109" applyNumberFormat="1" applyFont="1" applyFill="1" applyBorder="1" applyAlignment="1" applyProtection="1">
      <alignment vertical="top"/>
    </xf>
    <xf numFmtId="178" fontId="52" fillId="0" borderId="1" xfId="109" applyNumberFormat="1" applyFont="1" applyFill="1" applyBorder="1" applyAlignment="1" applyProtection="1">
      <alignment horizontal="right" vertical="top" wrapText="1"/>
    </xf>
    <xf numFmtId="0" fontId="39" fillId="2" borderId="19" xfId="109" applyNumberFormat="1" applyFont="1" applyBorder="1" applyAlignment="1">
      <alignment vertical="top"/>
    </xf>
    <xf numFmtId="164" fontId="52" fillId="0" borderId="1" xfId="80" applyNumberFormat="1" applyFont="1" applyFill="1" applyBorder="1" applyAlignment="1" applyProtection="1">
      <alignment vertical="top" wrapText="1"/>
    </xf>
    <xf numFmtId="4" fontId="52" fillId="26" borderId="1" xfId="110" applyNumberFormat="1" applyFont="1" applyFill="1" applyBorder="1" applyAlignment="1" applyProtection="1">
      <alignment horizontal="center" vertical="top" wrapText="1"/>
    </xf>
    <xf numFmtId="1" fontId="52" fillId="0" borderId="1" xfId="110" applyNumberFormat="1" applyFont="1" applyFill="1" applyBorder="1" applyAlignment="1" applyProtection="1">
      <alignment horizontal="right" vertical="top" wrapText="1"/>
    </xf>
    <xf numFmtId="4" fontId="39" fillId="26" borderId="1" xfId="80" applyNumberFormat="1" applyFont="1" applyFill="1" applyBorder="1" applyAlignment="1" applyProtection="1">
      <alignment horizontal="center" vertical="top" wrapText="1"/>
    </xf>
    <xf numFmtId="165" fontId="9" fillId="0" borderId="1" xfId="80" applyNumberFormat="1" applyFont="1" applyFill="1" applyBorder="1" applyAlignment="1" applyProtection="1">
      <alignment horizontal="left" vertical="top" wrapText="1"/>
    </xf>
    <xf numFmtId="0" fontId="9" fillId="0" borderId="1" xfId="80" applyNumberFormat="1" applyFont="1" applyFill="1" applyBorder="1" applyAlignment="1" applyProtection="1">
      <alignment horizontal="center" vertical="top" wrapText="1"/>
    </xf>
    <xf numFmtId="1" fontId="9" fillId="0" borderId="1" xfId="80" applyNumberFormat="1" applyFont="1" applyFill="1" applyBorder="1" applyAlignment="1" applyProtection="1">
      <alignment horizontal="right" vertical="top" wrapText="1"/>
    </xf>
    <xf numFmtId="178" fontId="52" fillId="0" borderId="1" xfId="110" applyNumberFormat="1" applyFont="1" applyFill="1" applyBorder="1" applyAlignment="1" applyProtection="1">
      <alignment horizontal="right" vertical="top" wrapText="1"/>
    </xf>
    <xf numFmtId="3" fontId="52" fillId="0" borderId="2" xfId="109" applyNumberFormat="1" applyFont="1" applyFill="1" applyBorder="1" applyAlignment="1" applyProtection="1">
      <alignment vertical="top"/>
    </xf>
    <xf numFmtId="4" fontId="52" fillId="26" borderId="0" xfId="109" applyNumberFormat="1" applyFont="1" applyFill="1" applyBorder="1" applyAlignment="1" applyProtection="1">
      <alignment horizontal="center" vertical="top" wrapText="1"/>
    </xf>
    <xf numFmtId="178" fontId="9" fillId="0" borderId="1" xfId="80" applyNumberFormat="1" applyFont="1" applyFill="1" applyBorder="1" applyAlignment="1" applyProtection="1">
      <alignment horizontal="right" vertical="top" wrapText="1"/>
    </xf>
    <xf numFmtId="0" fontId="9" fillId="2" borderId="19" xfId="109" applyNumberFormat="1" applyBorder="1" applyAlignment="1">
      <alignment horizontal="right"/>
    </xf>
    <xf numFmtId="7" fontId="9" fillId="2" borderId="39" xfId="81" applyNumberFormat="1" applyBorder="1" applyAlignment="1" applyProtection="1">
      <alignment horizontal="right" vertical="center"/>
    </xf>
    <xf numFmtId="0" fontId="2" fillId="2" borderId="62" xfId="81" applyNumberFormat="1" applyFont="1" applyBorder="1" applyAlignment="1" applyProtection="1">
      <alignment horizontal="center" vertical="center"/>
    </xf>
    <xf numFmtId="0" fontId="9" fillId="2" borderId="0" xfId="109" applyNumberFormat="1" applyProtection="1"/>
    <xf numFmtId="7" fontId="9" fillId="2" borderId="39" xfId="81" applyNumberFormat="1" applyBorder="1" applyAlignment="1" applyProtection="1">
      <alignment horizontal="right"/>
    </xf>
    <xf numFmtId="0" fontId="2" fillId="0" borderId="65" xfId="81" applyNumberFormat="1" applyFont="1" applyFill="1" applyBorder="1" applyAlignment="1" applyProtection="1">
      <alignment vertical="top"/>
    </xf>
    <xf numFmtId="164" fontId="3" fillId="25" borderId="19" xfId="81" applyNumberFormat="1" applyFont="1" applyFill="1" applyBorder="1" applyAlignment="1" applyProtection="1">
      <alignment horizontal="left" vertical="center" wrapText="1"/>
    </xf>
    <xf numFmtId="1" fontId="9" fillId="2" borderId="20" xfId="81" applyNumberFormat="1" applyBorder="1" applyAlignment="1" applyProtection="1">
      <alignment horizontal="center" vertical="top"/>
    </xf>
    <xf numFmtId="0" fontId="9" fillId="2" borderId="20" xfId="81" applyNumberFormat="1" applyBorder="1" applyAlignment="1" applyProtection="1">
      <alignment horizontal="center" vertical="top"/>
    </xf>
    <xf numFmtId="0" fontId="9" fillId="0" borderId="20" xfId="81" applyNumberFormat="1" applyFill="1" applyBorder="1" applyAlignment="1" applyProtection="1">
      <alignment horizontal="center" vertical="top"/>
    </xf>
    <xf numFmtId="7" fontId="9" fillId="2" borderId="19" xfId="81" applyNumberFormat="1" applyBorder="1" applyAlignment="1" applyProtection="1">
      <alignment horizontal="right"/>
    </xf>
    <xf numFmtId="0" fontId="2" fillId="0" borderId="66" xfId="81" applyNumberFormat="1" applyFont="1" applyFill="1" applyBorder="1" applyAlignment="1" applyProtection="1">
      <alignment vertical="top"/>
    </xf>
    <xf numFmtId="0" fontId="2" fillId="0" borderId="56" xfId="81" applyNumberFormat="1" applyFont="1" applyFill="1" applyBorder="1" applyAlignment="1" applyProtection="1">
      <alignment vertical="top"/>
    </xf>
    <xf numFmtId="164" fontId="2" fillId="25" borderId="19" xfId="81" applyNumberFormat="1" applyFont="1" applyFill="1" applyBorder="1" applyAlignment="1" applyProtection="1">
      <alignment horizontal="left" vertical="top" wrapText="1"/>
    </xf>
    <xf numFmtId="1" fontId="9" fillId="2" borderId="19" xfId="81" applyNumberFormat="1" applyBorder="1" applyAlignment="1" applyProtection="1">
      <alignment horizontal="center" vertical="top"/>
    </xf>
    <xf numFmtId="0" fontId="9" fillId="2" borderId="19" xfId="81" applyNumberFormat="1" applyBorder="1" applyAlignment="1" applyProtection="1">
      <alignment horizontal="center" vertical="top"/>
    </xf>
    <xf numFmtId="7" fontId="9" fillId="2" borderId="0" xfId="81" applyNumberFormat="1" applyBorder="1" applyAlignment="1" applyProtection="1">
      <alignment horizontal="right"/>
    </xf>
    <xf numFmtId="165" fontId="9" fillId="0" borderId="2" xfId="80" applyNumberFormat="1" applyFont="1" applyFill="1" applyBorder="1" applyAlignment="1" applyProtection="1">
      <alignment horizontal="left" vertical="top" wrapText="1"/>
    </xf>
    <xf numFmtId="164" fontId="9" fillId="0" borderId="2" xfId="80" applyNumberFormat="1" applyFont="1" applyFill="1" applyBorder="1" applyAlignment="1" applyProtection="1">
      <alignment horizontal="left" vertical="top" wrapText="1"/>
    </xf>
    <xf numFmtId="164" fontId="9" fillId="0" borderId="2" xfId="80" applyNumberFormat="1" applyFont="1" applyFill="1" applyBorder="1" applyAlignment="1" applyProtection="1">
      <alignment horizontal="center" vertical="top" wrapText="1"/>
    </xf>
    <xf numFmtId="0" fontId="9" fillId="0" borderId="2" xfId="80" applyNumberFormat="1" applyFont="1" applyFill="1" applyBorder="1" applyAlignment="1" applyProtection="1">
      <alignment horizontal="center" vertical="top" wrapText="1"/>
    </xf>
    <xf numFmtId="178" fontId="9" fillId="0" borderId="2" xfId="80" applyNumberFormat="1" applyFont="1" applyFill="1" applyBorder="1" applyAlignment="1" applyProtection="1">
      <alignment horizontal="right" vertical="top" wrapText="1"/>
    </xf>
    <xf numFmtId="164" fontId="52" fillId="0" borderId="3" xfId="81" applyNumberFormat="1" applyFont="1" applyFill="1" applyBorder="1" applyAlignment="1" applyProtection="1">
      <alignment horizontal="center" vertical="top" wrapText="1"/>
    </xf>
    <xf numFmtId="166" fontId="52" fillId="0" borderId="1" xfId="81" applyNumberFormat="1" applyFont="1" applyFill="1" applyBorder="1" applyAlignment="1" applyProtection="1">
      <alignment vertical="top"/>
      <protection locked="0"/>
    </xf>
    <xf numFmtId="7" fontId="9" fillId="0" borderId="22" xfId="81" applyNumberFormat="1" applyFill="1" applyBorder="1" applyAlignment="1">
      <alignment horizontal="right" vertical="center"/>
    </xf>
    <xf numFmtId="0" fontId="9" fillId="2" borderId="20" xfId="109" applyNumberFormat="1" applyBorder="1" applyAlignment="1">
      <alignment horizontal="right"/>
    </xf>
    <xf numFmtId="0" fontId="9" fillId="2" borderId="21" xfId="109" applyNumberFormat="1" applyBorder="1" applyAlignment="1">
      <alignment vertical="top"/>
    </xf>
    <xf numFmtId="0" fontId="8" fillId="2" borderId="15" xfId="109" applyNumberFormat="1" applyFont="1" applyBorder="1" applyAlignment="1">
      <alignment horizontal="centerContinuous"/>
    </xf>
    <xf numFmtId="0" fontId="9" fillId="2" borderId="15" xfId="109" applyNumberFormat="1" applyBorder="1" applyAlignment="1">
      <alignment horizontal="centerContinuous"/>
    </xf>
    <xf numFmtId="0" fontId="9" fillId="0" borderId="15" xfId="109" applyNumberFormat="1" applyFill="1" applyBorder="1" applyAlignment="1">
      <alignment horizontal="centerContinuous"/>
    </xf>
    <xf numFmtId="0" fontId="9" fillId="2" borderId="25" xfId="109" applyNumberFormat="1" applyBorder="1" applyAlignment="1">
      <alignment horizontal="right"/>
    </xf>
    <xf numFmtId="0" fontId="9" fillId="2" borderId="20" xfId="109" applyNumberFormat="1" applyBorder="1" applyAlignment="1">
      <alignment horizontal="right" vertical="center"/>
    </xf>
    <xf numFmtId="0" fontId="9" fillId="0" borderId="0" xfId="109" applyNumberFormat="1" applyFill="1" applyAlignment="1">
      <alignment horizontal="right" vertical="center"/>
    </xf>
    <xf numFmtId="0" fontId="9" fillId="2" borderId="34" xfId="109" applyNumberFormat="1" applyBorder="1" applyAlignment="1">
      <alignment horizontal="right" vertical="center"/>
    </xf>
    <xf numFmtId="0" fontId="9" fillId="2" borderId="50" xfId="109" applyNumberFormat="1" applyBorder="1" applyAlignment="1">
      <alignment vertical="center" wrapText="1"/>
    </xf>
    <xf numFmtId="0" fontId="9" fillId="0" borderId="51" xfId="109" applyNumberFormat="1" applyFill="1" applyBorder="1" applyAlignment="1">
      <alignment vertical="center" wrapText="1"/>
    </xf>
    <xf numFmtId="7" fontId="9" fillId="2" borderId="22" xfId="109" applyNumberFormat="1" applyFont="1" applyBorder="1" applyAlignment="1">
      <alignment horizontal="right"/>
    </xf>
    <xf numFmtId="0" fontId="2" fillId="2" borderId="31" xfId="109" applyNumberFormat="1" applyFont="1" applyBorder="1" applyAlignment="1">
      <alignment horizontal="center"/>
    </xf>
    <xf numFmtId="1" fontId="3" fillId="2" borderId="32" xfId="109" applyNumberFormat="1" applyFont="1" applyBorder="1" applyAlignment="1">
      <alignment horizontal="left"/>
    </xf>
    <xf numFmtId="1" fontId="9" fillId="2" borderId="32" xfId="109" applyNumberFormat="1" applyBorder="1" applyAlignment="1">
      <alignment horizontal="center"/>
    </xf>
    <xf numFmtId="1" fontId="9" fillId="2" borderId="32" xfId="109" applyNumberFormat="1" applyBorder="1"/>
    <xf numFmtId="1" fontId="9" fillId="0" borderId="32" xfId="109" applyNumberFormat="1" applyFill="1" applyBorder="1"/>
    <xf numFmtId="7" fontId="4" fillId="0" borderId="33" xfId="109" applyNumberFormat="1" applyFont="1" applyFill="1" applyBorder="1" applyAlignment="1">
      <alignment horizontal="right"/>
    </xf>
    <xf numFmtId="7" fontId="9" fillId="2" borderId="33" xfId="109" applyNumberFormat="1" applyBorder="1" applyAlignment="1">
      <alignment horizontal="right"/>
    </xf>
    <xf numFmtId="7" fontId="9" fillId="2" borderId="24" xfId="109" applyNumberFormat="1" applyBorder="1" applyAlignment="1">
      <alignment horizontal="right" vertical="center"/>
    </xf>
    <xf numFmtId="7" fontId="9" fillId="2" borderId="27" xfId="109" applyNumberFormat="1" applyBorder="1" applyAlignment="1">
      <alignment horizontal="right"/>
    </xf>
    <xf numFmtId="7" fontId="9" fillId="0" borderId="27" xfId="109" applyNumberFormat="1" applyFill="1" applyBorder="1" applyAlignment="1">
      <alignment horizontal="right"/>
    </xf>
    <xf numFmtId="0" fontId="2" fillId="2" borderId="37" xfId="109" applyNumberFormat="1" applyFont="1" applyBorder="1" applyAlignment="1">
      <alignment horizontal="center"/>
    </xf>
    <xf numFmtId="7" fontId="4" fillId="0" borderId="30" xfId="109" applyNumberFormat="1" applyFont="1" applyFill="1" applyBorder="1" applyAlignment="1">
      <alignment horizontal="right"/>
    </xf>
    <xf numFmtId="7" fontId="9" fillId="2" borderId="30" xfId="109" applyNumberFormat="1" applyBorder="1" applyAlignment="1">
      <alignment horizontal="right"/>
    </xf>
    <xf numFmtId="0" fontId="2" fillId="2" borderId="27" xfId="109" applyNumberFormat="1" applyFont="1" applyBorder="1" applyAlignment="1">
      <alignment horizontal="center" vertical="center"/>
    </xf>
    <xf numFmtId="7" fontId="4" fillId="0" borderId="60" xfId="109" applyNumberFormat="1" applyFont="1" applyFill="1" applyBorder="1" applyAlignment="1">
      <alignment horizontal="right"/>
    </xf>
    <xf numFmtId="7" fontId="9" fillId="2" borderId="60" xfId="109" applyNumberFormat="1" applyBorder="1" applyAlignment="1">
      <alignment horizontal="right"/>
    </xf>
    <xf numFmtId="7" fontId="9" fillId="2" borderId="36" xfId="109" applyNumberFormat="1" applyBorder="1" applyAlignment="1">
      <alignment horizontal="right"/>
    </xf>
    <xf numFmtId="0" fontId="9" fillId="2" borderId="35" xfId="109" applyNumberFormat="1" applyBorder="1" applyAlignment="1">
      <alignment vertical="top"/>
    </xf>
    <xf numFmtId="0" fontId="9" fillId="2" borderId="13" xfId="109" applyNumberFormat="1" applyBorder="1"/>
    <xf numFmtId="0" fontId="9" fillId="2" borderId="13" xfId="109" applyNumberFormat="1" applyBorder="1" applyAlignment="1">
      <alignment horizontal="center"/>
    </xf>
    <xf numFmtId="0" fontId="9" fillId="0" borderId="13" xfId="109" applyNumberFormat="1" applyFill="1" applyBorder="1"/>
    <xf numFmtId="7" fontId="9" fillId="0" borderId="13" xfId="109" applyNumberFormat="1" applyFill="1" applyBorder="1" applyAlignment="1">
      <alignment horizontal="right"/>
    </xf>
    <xf numFmtId="0" fontId="9" fillId="2" borderId="26" xfId="109" applyNumberFormat="1" applyBorder="1" applyAlignment="1">
      <alignment horizontal="right"/>
    </xf>
    <xf numFmtId="0" fontId="9" fillId="2" borderId="0" xfId="109" applyNumberFormat="1" applyAlignment="1">
      <alignment horizontal="right"/>
    </xf>
    <xf numFmtId="0" fontId="9" fillId="0" borderId="0" xfId="109" applyNumberFormat="1" applyFill="1"/>
    <xf numFmtId="0" fontId="9" fillId="0" borderId="0" xfId="109" applyNumberFormat="1" applyFill="1" applyAlignment="1">
      <alignment horizontal="right"/>
    </xf>
    <xf numFmtId="1" fontId="6" fillId="2" borderId="20" xfId="109" applyNumberFormat="1" applyFont="1" applyBorder="1" applyAlignment="1">
      <alignment horizontal="left" vertical="center" wrapText="1"/>
    </xf>
    <xf numFmtId="0" fontId="9" fillId="2" borderId="0" xfId="109" applyNumberFormat="1" applyBorder="1" applyAlignment="1">
      <alignment vertical="center" wrapText="1"/>
    </xf>
    <xf numFmtId="0" fontId="9" fillId="2" borderId="48" xfId="109" applyNumberFormat="1" applyBorder="1" applyAlignment="1">
      <alignment vertical="center" wrapText="1"/>
    </xf>
    <xf numFmtId="0" fontId="8" fillId="2" borderId="37" xfId="109" applyNumberFormat="1" applyFont="1" applyBorder="1" applyAlignment="1">
      <alignment vertical="top"/>
    </xf>
    <xf numFmtId="0" fontId="9" fillId="2" borderId="41" xfId="109" applyNumberFormat="1" applyBorder="1" applyAlignment="1"/>
    <xf numFmtId="0" fontId="9" fillId="2" borderId="42" xfId="109" applyNumberFormat="1" applyBorder="1" applyAlignment="1"/>
    <xf numFmtId="0" fontId="9" fillId="2" borderId="0" xfId="109" applyNumberFormat="1" applyAlignment="1">
      <alignment vertical="center" wrapText="1"/>
    </xf>
    <xf numFmtId="1" fontId="6" fillId="2" borderId="43" xfId="109" applyNumberFormat="1" applyFont="1" applyBorder="1" applyAlignment="1">
      <alignment horizontal="left" vertical="center" wrapText="1"/>
    </xf>
    <xf numFmtId="0" fontId="9" fillId="2" borderId="44" xfId="109" applyNumberFormat="1" applyBorder="1" applyAlignment="1">
      <alignment vertical="center" wrapText="1"/>
    </xf>
    <xf numFmtId="0" fontId="9" fillId="2" borderId="45" xfId="109" applyNumberFormat="1" applyBorder="1" applyAlignment="1">
      <alignment vertical="center" wrapText="1"/>
    </xf>
    <xf numFmtId="1" fontId="6" fillId="2" borderId="37" xfId="109" applyNumberFormat="1" applyFont="1" applyBorder="1" applyAlignment="1">
      <alignment horizontal="left" vertical="center" wrapText="1"/>
    </xf>
    <xf numFmtId="0" fontId="9" fillId="2" borderId="41" xfId="109" applyNumberFormat="1" applyBorder="1" applyAlignment="1">
      <alignment vertical="center" wrapText="1"/>
    </xf>
    <xf numFmtId="0" fontId="9" fillId="2" borderId="42" xfId="109" applyNumberFormat="1" applyBorder="1" applyAlignment="1">
      <alignment vertical="center" wrapText="1"/>
    </xf>
    <xf numFmtId="1" fontId="3" fillId="2" borderId="49" xfId="109" applyNumberFormat="1" applyFont="1" applyBorder="1" applyAlignment="1">
      <alignment horizontal="left" vertical="center" wrapText="1"/>
    </xf>
    <xf numFmtId="0" fontId="9" fillId="2" borderId="50" xfId="109" applyNumberFormat="1" applyBorder="1" applyAlignment="1">
      <alignment vertical="center" wrapText="1"/>
    </xf>
    <xf numFmtId="0" fontId="9" fillId="2" borderId="51" xfId="109" applyNumberFormat="1" applyBorder="1" applyAlignment="1">
      <alignment vertical="center" wrapText="1"/>
    </xf>
    <xf numFmtId="0" fontId="58" fillId="2" borderId="37" xfId="109" applyNumberFormat="1" applyFont="1" applyBorder="1" applyAlignment="1">
      <alignment vertical="top" wrapText="1"/>
    </xf>
    <xf numFmtId="0" fontId="52" fillId="2" borderId="41" xfId="109" applyNumberFormat="1" applyFont="1" applyBorder="1" applyAlignment="1">
      <alignment wrapText="1"/>
    </xf>
    <xf numFmtId="0" fontId="52" fillId="2" borderId="42" xfId="109" applyNumberFormat="1" applyFont="1" applyBorder="1" applyAlignment="1">
      <alignment wrapText="1"/>
    </xf>
    <xf numFmtId="1" fontId="60" fillId="2" borderId="63" xfId="81" applyNumberFormat="1" applyFont="1" applyBorder="1" applyAlignment="1" applyProtection="1">
      <alignment horizontal="left" vertical="center" wrapText="1"/>
    </xf>
    <xf numFmtId="1" fontId="60" fillId="2" borderId="64" xfId="81" applyNumberFormat="1" applyFont="1" applyBorder="1" applyAlignment="1" applyProtection="1">
      <alignment horizontal="left" vertical="center" wrapText="1"/>
    </xf>
    <xf numFmtId="1" fontId="6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48" xfId="81" applyNumberFormat="1" applyBorder="1" applyAlignment="1">
      <alignment vertical="center" wrapText="1"/>
    </xf>
    <xf numFmtId="1" fontId="6" fillId="2" borderId="43" xfId="81" applyNumberFormat="1" applyFont="1" applyBorder="1" applyAlignment="1">
      <alignment horizontal="left" vertical="center" wrapText="1"/>
    </xf>
    <xf numFmtId="0" fontId="9" fillId="2" borderId="44" xfId="81" applyNumberFormat="1" applyBorder="1" applyAlignment="1">
      <alignment vertical="center" wrapText="1"/>
    </xf>
    <xf numFmtId="0" fontId="9" fillId="2" borderId="45" xfId="81" applyNumberFormat="1" applyBorder="1" applyAlignment="1">
      <alignment vertical="center" wrapText="1"/>
    </xf>
    <xf numFmtId="0" fontId="8" fillId="2" borderId="54" xfId="109" applyNumberFormat="1" applyFont="1" applyBorder="1" applyAlignment="1">
      <alignment vertical="center"/>
    </xf>
    <xf numFmtId="0" fontId="9" fillId="2" borderId="55" xfId="109" applyNumberFormat="1" applyBorder="1" applyAlignment="1">
      <alignment vertical="center"/>
    </xf>
    <xf numFmtId="1" fontId="3" fillId="2" borderId="43" xfId="109" applyNumberFormat="1" applyFont="1" applyBorder="1" applyAlignment="1">
      <alignment horizontal="left" vertical="center" wrapText="1"/>
    </xf>
    <xf numFmtId="0" fontId="8" fillId="2" borderId="52" xfId="109" applyNumberFormat="1" applyFont="1" applyBorder="1" applyAlignment="1">
      <alignment vertical="center" wrapText="1"/>
    </xf>
    <xf numFmtId="0" fontId="9" fillId="2" borderId="17" xfId="109" applyNumberFormat="1" applyBorder="1" applyAlignment="1">
      <alignment vertical="center" wrapText="1"/>
    </xf>
    <xf numFmtId="0" fontId="9" fillId="2" borderId="18" xfId="109" applyNumberFormat="1" applyBorder="1" applyAlignment="1">
      <alignment vertical="center" wrapText="1"/>
    </xf>
    <xf numFmtId="0" fontId="9" fillId="2" borderId="46" xfId="109" applyNumberFormat="1" applyBorder="1" applyAlignment="1"/>
    <xf numFmtId="0" fontId="9" fillId="2" borderId="47" xfId="109" applyNumberFormat="1" applyBorder="1" applyAlignment="1"/>
    <xf numFmtId="7" fontId="9" fillId="2" borderId="40" xfId="109" applyNumberFormat="1" applyBorder="1" applyAlignment="1">
      <alignment horizontal="center"/>
    </xf>
    <xf numFmtId="0" fontId="9" fillId="2" borderId="53" xfId="109" applyNumberFormat="1" applyBorder="1" applyAlignment="1"/>
  </cellXfs>
  <cellStyles count="1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lank" xfId="28"/>
    <cellStyle name="Blank 2" xfId="29"/>
    <cellStyle name="Blank 3" xfId="30"/>
    <cellStyle name="BLine" xfId="31"/>
    <cellStyle name="BLine 2" xfId="32"/>
    <cellStyle name="C2" xfId="33"/>
    <cellStyle name="C2 2" xfId="34"/>
    <cellStyle name="C2 3" xfId="35"/>
    <cellStyle name="C2Sctn" xfId="36"/>
    <cellStyle name="C2Sctn 2" xfId="37"/>
    <cellStyle name="C3" xfId="38"/>
    <cellStyle name="C3 2" xfId="39"/>
    <cellStyle name="C3 3" xfId="40"/>
    <cellStyle name="C3Rem" xfId="41"/>
    <cellStyle name="C3Rem 2" xfId="42"/>
    <cellStyle name="C3Rem 3" xfId="43"/>
    <cellStyle name="C3Sctn" xfId="44"/>
    <cellStyle name="C3Sctn 2" xfId="45"/>
    <cellStyle name="C4" xfId="46"/>
    <cellStyle name="C4 2" xfId="47"/>
    <cellStyle name="C4 3" xfId="48"/>
    <cellStyle name="C5" xfId="49"/>
    <cellStyle name="C5 2" xfId="50"/>
    <cellStyle name="C5 3" xfId="51"/>
    <cellStyle name="C6" xfId="52"/>
    <cellStyle name="C6 2" xfId="53"/>
    <cellStyle name="C6 3" xfId="54"/>
    <cellStyle name="C7" xfId="55"/>
    <cellStyle name="C7 2" xfId="56"/>
    <cellStyle name="C7 3" xfId="57"/>
    <cellStyle name="C7Create" xfId="58"/>
    <cellStyle name="C7Create 2" xfId="59"/>
    <cellStyle name="C7Create 3" xfId="60"/>
    <cellStyle name="C8" xfId="61"/>
    <cellStyle name="C8 2" xfId="62"/>
    <cellStyle name="C8 3" xfId="63"/>
    <cellStyle name="C8Sctn" xfId="64"/>
    <cellStyle name="C8Sctn 2" xfId="65"/>
    <cellStyle name="Calculation 2" xfId="66"/>
    <cellStyle name="Check Cell 2" xfId="67"/>
    <cellStyle name="Continued" xfId="68"/>
    <cellStyle name="Continued 2" xfId="69"/>
    <cellStyle name="Continued 3" xfId="70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4 2" xfId="109"/>
    <cellStyle name="Normal 5" xfId="83"/>
    <cellStyle name="Normal 6" xfId="110"/>
    <cellStyle name="Note 2" xfId="84"/>
    <cellStyle name="Null" xfId="85"/>
    <cellStyle name="Null 2" xfId="86"/>
    <cellStyle name="Output 2" xfId="87"/>
    <cellStyle name="Regular" xfId="88"/>
    <cellStyle name="Regular 2" xfId="89"/>
    <cellStyle name="Title 2" xfId="90"/>
    <cellStyle name="TitleA" xfId="91"/>
    <cellStyle name="TitleA 2" xfId="92"/>
    <cellStyle name="TitleC" xfId="93"/>
    <cellStyle name="TitleC 2" xfId="94"/>
    <cellStyle name="TitleE8" xfId="95"/>
    <cellStyle name="TitleE8 2" xfId="96"/>
    <cellStyle name="TitleE8x" xfId="97"/>
    <cellStyle name="TitleE8x 2" xfId="98"/>
    <cellStyle name="TitleF" xfId="99"/>
    <cellStyle name="TitleF 2" xfId="100"/>
    <cellStyle name="TitleT" xfId="101"/>
    <cellStyle name="TitleT 2" xfId="102"/>
    <cellStyle name="TitleYC89" xfId="103"/>
    <cellStyle name="TitleYC89 2" xfId="104"/>
    <cellStyle name="TitleZ" xfId="105"/>
    <cellStyle name="TitleZ 2" xfId="106"/>
    <cellStyle name="Total 2" xfId="107"/>
    <cellStyle name="Warning Text 2" xfId="108"/>
  </cellStyles>
  <dxfs count="89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427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3F381C36-405E-4F17-824C-E039CC197B7A}"/>
            </a:ext>
          </a:extLst>
        </xdr:cNvPr>
        <xdr:cNvSpPr txBox="1"/>
      </xdr:nvSpPr>
      <xdr:spPr>
        <a:xfrm>
          <a:off x="9039225" y="1780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8</xdr:col>
      <xdr:colOff>0</xdr:colOff>
      <xdr:row>427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D8B3E976-3601-4899-8330-C4C7D696052D}"/>
            </a:ext>
          </a:extLst>
        </xdr:cNvPr>
        <xdr:cNvSpPr txBox="1"/>
      </xdr:nvSpPr>
      <xdr:spPr>
        <a:xfrm>
          <a:off x="9039225" y="1780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CA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/>
  </sheetPr>
  <dimension ref="A1:H461"/>
  <sheetViews>
    <sheetView showZeros="0" tabSelected="1" showOutlineSymbols="0" view="pageBreakPreview" topLeftCell="B1" zoomScale="87" zoomScaleNormal="87" zoomScaleSheetLayoutView="87" workbookViewId="0">
      <selection activeCell="G12" sqref="G12"/>
    </sheetView>
  </sheetViews>
  <sheetFormatPr defaultColWidth="10.5546875" defaultRowHeight="15" x14ac:dyDescent="0.2"/>
  <cols>
    <col min="1" max="1" width="7.88671875" style="243" hidden="1" customWidth="1"/>
    <col min="2" max="2" width="8.77734375" style="31" customWidth="1"/>
    <col min="3" max="3" width="36.77734375" style="22" customWidth="1"/>
    <col min="4" max="4" width="12.77734375" style="33" customWidth="1"/>
    <col min="5" max="5" width="6.77734375" style="22" customWidth="1"/>
    <col min="6" max="6" width="11.77734375" style="244" customWidth="1"/>
    <col min="7" max="7" width="11.77734375" style="245" customWidth="1"/>
    <col min="8" max="8" width="16.77734375" style="243" customWidth="1"/>
    <col min="9" max="16384" width="10.5546875" style="22"/>
  </cols>
  <sheetData>
    <row r="1" spans="1:8" ht="15.75" x14ac:dyDescent="0.2">
      <c r="A1" s="17"/>
      <c r="B1" s="18" t="s">
        <v>0</v>
      </c>
      <c r="C1" s="19"/>
      <c r="D1" s="19"/>
      <c r="E1" s="19"/>
      <c r="F1" s="20"/>
      <c r="G1" s="21"/>
      <c r="H1" s="19"/>
    </row>
    <row r="2" spans="1:8" x14ac:dyDescent="0.2">
      <c r="A2" s="23"/>
      <c r="B2" s="24"/>
      <c r="C2" s="25"/>
      <c r="D2" s="26" t="s">
        <v>343</v>
      </c>
      <c r="E2" s="25"/>
      <c r="F2" s="27"/>
      <c r="G2" s="28"/>
      <c r="H2" s="29"/>
    </row>
    <row r="3" spans="1:8" x14ac:dyDescent="0.2">
      <c r="A3" s="30"/>
      <c r="B3" s="31" t="s">
        <v>1</v>
      </c>
      <c r="C3" s="32"/>
      <c r="E3" s="32"/>
      <c r="F3" s="34"/>
      <c r="G3" s="35"/>
      <c r="H3" s="36"/>
    </row>
    <row r="4" spans="1:8" x14ac:dyDescent="0.2">
      <c r="A4" s="37" t="s">
        <v>24</v>
      </c>
      <c r="B4" s="38" t="s">
        <v>3</v>
      </c>
      <c r="C4" s="39" t="s">
        <v>4</v>
      </c>
      <c r="D4" s="40" t="s">
        <v>5</v>
      </c>
      <c r="E4" s="41" t="s">
        <v>6</v>
      </c>
      <c r="F4" s="42" t="s">
        <v>7</v>
      </c>
      <c r="G4" s="43" t="s">
        <v>8</v>
      </c>
      <c r="H4" s="40" t="s">
        <v>9</v>
      </c>
    </row>
    <row r="5" spans="1:8" ht="15.75" thickBot="1" x14ac:dyDescent="0.25">
      <c r="A5" s="44"/>
      <c r="B5" s="45"/>
      <c r="C5" s="46"/>
      <c r="D5" s="47" t="s">
        <v>10</v>
      </c>
      <c r="E5" s="48"/>
      <c r="F5" s="49" t="s">
        <v>11</v>
      </c>
      <c r="G5" s="50"/>
      <c r="H5" s="51"/>
    </row>
    <row r="6" spans="1:8" ht="30" customHeight="1" thickTop="1" x14ac:dyDescent="0.2">
      <c r="A6" s="52"/>
      <c r="B6" s="249" t="s">
        <v>27</v>
      </c>
      <c r="C6" s="250"/>
      <c r="D6" s="250"/>
      <c r="E6" s="250"/>
      <c r="F6" s="251"/>
      <c r="G6" s="53"/>
      <c r="H6" s="54"/>
    </row>
    <row r="7" spans="1:8" s="58" customFormat="1" ht="30" customHeight="1" thickBot="1" x14ac:dyDescent="0.25">
      <c r="A7" s="55"/>
      <c r="B7" s="56" t="s">
        <v>12</v>
      </c>
      <c r="C7" s="246" t="s">
        <v>344</v>
      </c>
      <c r="D7" s="252"/>
      <c r="E7" s="252"/>
      <c r="F7" s="248"/>
      <c r="G7" s="53"/>
      <c r="H7" s="57" t="s">
        <v>2</v>
      </c>
    </row>
    <row r="8" spans="1:8" s="65" customFormat="1" ht="36" customHeight="1" thickTop="1" x14ac:dyDescent="0.25">
      <c r="A8" s="59"/>
      <c r="B8" s="60"/>
      <c r="C8" s="61" t="s">
        <v>19</v>
      </c>
      <c r="D8" s="62"/>
      <c r="E8" s="62"/>
      <c r="F8" s="62"/>
      <c r="G8" s="63"/>
      <c r="H8" s="64"/>
    </row>
    <row r="9" spans="1:8" s="65" customFormat="1" ht="30.75" customHeight="1" x14ac:dyDescent="0.2">
      <c r="A9" s="66" t="s">
        <v>78</v>
      </c>
      <c r="B9" s="67" t="s">
        <v>159</v>
      </c>
      <c r="C9" s="68" t="s">
        <v>79</v>
      </c>
      <c r="D9" s="69" t="s">
        <v>345</v>
      </c>
      <c r="E9" s="70" t="s">
        <v>29</v>
      </c>
      <c r="F9" s="71">
        <v>2730</v>
      </c>
      <c r="G9" s="72"/>
      <c r="H9" s="73">
        <f>ROUND(G9*F9,2)</f>
        <v>0</v>
      </c>
    </row>
    <row r="10" spans="1:8" s="75" customFormat="1" ht="30" customHeight="1" x14ac:dyDescent="0.2">
      <c r="A10" s="74" t="s">
        <v>80</v>
      </c>
      <c r="B10" s="67" t="s">
        <v>30</v>
      </c>
      <c r="C10" s="68" t="s">
        <v>81</v>
      </c>
      <c r="D10" s="69" t="s">
        <v>345</v>
      </c>
      <c r="E10" s="70" t="s">
        <v>31</v>
      </c>
      <c r="F10" s="71">
        <v>4730</v>
      </c>
      <c r="G10" s="72"/>
      <c r="H10" s="73"/>
    </row>
    <row r="11" spans="1:8" s="65" customFormat="1" ht="32.450000000000003" customHeight="1" x14ac:dyDescent="0.2">
      <c r="A11" s="74" t="s">
        <v>82</v>
      </c>
      <c r="B11" s="67" t="s">
        <v>83</v>
      </c>
      <c r="C11" s="68" t="s">
        <v>346</v>
      </c>
      <c r="D11" s="69" t="s">
        <v>345</v>
      </c>
      <c r="E11" s="70"/>
      <c r="F11" s="71"/>
      <c r="G11" s="53"/>
      <c r="H11" s="73"/>
    </row>
    <row r="12" spans="1:8" s="65" customFormat="1" ht="30" customHeight="1" x14ac:dyDescent="0.2">
      <c r="A12" s="74" t="s">
        <v>347</v>
      </c>
      <c r="B12" s="76" t="s">
        <v>32</v>
      </c>
      <c r="C12" s="68" t="s">
        <v>348</v>
      </c>
      <c r="D12" s="77" t="s">
        <v>2</v>
      </c>
      <c r="E12" s="70" t="s">
        <v>33</v>
      </c>
      <c r="F12" s="71">
        <v>1680</v>
      </c>
      <c r="G12" s="72"/>
      <c r="H12" s="73">
        <f t="shared" ref="H12:H13" si="0">ROUND(G12*F12,2)</f>
        <v>0</v>
      </c>
    </row>
    <row r="13" spans="1:8" s="65" customFormat="1" ht="30" customHeight="1" x14ac:dyDescent="0.2">
      <c r="A13" s="74" t="s">
        <v>349</v>
      </c>
      <c r="B13" s="76" t="s">
        <v>39</v>
      </c>
      <c r="C13" s="68" t="s">
        <v>350</v>
      </c>
      <c r="D13" s="77" t="s">
        <v>2</v>
      </c>
      <c r="E13" s="70" t="s">
        <v>33</v>
      </c>
      <c r="F13" s="71">
        <v>3610</v>
      </c>
      <c r="G13" s="72"/>
      <c r="H13" s="73">
        <f t="shared" si="0"/>
        <v>0</v>
      </c>
    </row>
    <row r="14" spans="1:8" s="65" customFormat="1" ht="38.450000000000003" customHeight="1" x14ac:dyDescent="0.2">
      <c r="A14" s="74" t="s">
        <v>34</v>
      </c>
      <c r="B14" s="67" t="s">
        <v>84</v>
      </c>
      <c r="C14" s="68" t="s">
        <v>35</v>
      </c>
      <c r="D14" s="69" t="s">
        <v>345</v>
      </c>
      <c r="E14" s="70"/>
      <c r="F14" s="71"/>
      <c r="G14" s="53"/>
      <c r="H14" s="73"/>
    </row>
    <row r="15" spans="1:8" s="65" customFormat="1" ht="30" customHeight="1" x14ac:dyDescent="0.2">
      <c r="A15" s="74" t="s">
        <v>351</v>
      </c>
      <c r="B15" s="76" t="s">
        <v>32</v>
      </c>
      <c r="C15" s="68" t="s">
        <v>352</v>
      </c>
      <c r="D15" s="77" t="s">
        <v>2</v>
      </c>
      <c r="E15" s="70" t="s">
        <v>29</v>
      </c>
      <c r="F15" s="71">
        <v>430</v>
      </c>
      <c r="G15" s="72"/>
      <c r="H15" s="73">
        <f>ROUND(G15*F15,2)</f>
        <v>0</v>
      </c>
    </row>
    <row r="16" spans="1:8" s="75" customFormat="1" ht="30" customHeight="1" x14ac:dyDescent="0.2">
      <c r="A16" s="78" t="s">
        <v>36</v>
      </c>
      <c r="B16" s="67" t="s">
        <v>85</v>
      </c>
      <c r="C16" s="68" t="s">
        <v>37</v>
      </c>
      <c r="D16" s="77" t="s">
        <v>345</v>
      </c>
      <c r="E16" s="70" t="s">
        <v>31</v>
      </c>
      <c r="F16" s="71">
        <v>2800</v>
      </c>
      <c r="G16" s="72"/>
      <c r="H16" s="73">
        <f>ROUND(G16*F16,2)</f>
        <v>0</v>
      </c>
    </row>
    <row r="17" spans="1:8" s="65" customFormat="1" ht="38.450000000000003" customHeight="1" x14ac:dyDescent="0.2">
      <c r="A17" s="74" t="s">
        <v>86</v>
      </c>
      <c r="B17" s="67" t="s">
        <v>87</v>
      </c>
      <c r="C17" s="68" t="s">
        <v>353</v>
      </c>
      <c r="D17" s="69" t="s">
        <v>354</v>
      </c>
      <c r="E17" s="70"/>
      <c r="F17" s="71"/>
      <c r="G17" s="53"/>
      <c r="H17" s="73">
        <f>ROUND(G17*F17,2)</f>
        <v>0</v>
      </c>
    </row>
    <row r="18" spans="1:8" s="65" customFormat="1" ht="30" customHeight="1" x14ac:dyDescent="0.2">
      <c r="A18" s="74" t="s">
        <v>355</v>
      </c>
      <c r="B18" s="76" t="s">
        <v>32</v>
      </c>
      <c r="C18" s="68" t="s">
        <v>356</v>
      </c>
      <c r="D18" s="77" t="s">
        <v>2</v>
      </c>
      <c r="E18" s="70" t="s">
        <v>31</v>
      </c>
      <c r="F18" s="71">
        <v>4730</v>
      </c>
      <c r="G18" s="72"/>
      <c r="H18" s="73">
        <f>ROUND(G18*F18,2)</f>
        <v>0</v>
      </c>
    </row>
    <row r="19" spans="1:8" s="75" customFormat="1" ht="36.6" customHeight="1" x14ac:dyDescent="0.2">
      <c r="A19" s="74" t="s">
        <v>357</v>
      </c>
      <c r="B19" s="67" t="s">
        <v>88</v>
      </c>
      <c r="C19" s="68" t="s">
        <v>89</v>
      </c>
      <c r="D19" s="77" t="s">
        <v>358</v>
      </c>
      <c r="E19" s="70"/>
      <c r="F19" s="71"/>
      <c r="G19" s="53"/>
      <c r="H19" s="73"/>
    </row>
    <row r="20" spans="1:8" s="65" customFormat="1" ht="30" customHeight="1" thickBot="1" x14ac:dyDescent="0.25">
      <c r="A20" s="74" t="s">
        <v>359</v>
      </c>
      <c r="B20" s="76" t="s">
        <v>32</v>
      </c>
      <c r="C20" s="68" t="s">
        <v>360</v>
      </c>
      <c r="D20" s="77" t="s">
        <v>2</v>
      </c>
      <c r="E20" s="70" t="s">
        <v>31</v>
      </c>
      <c r="F20" s="71">
        <v>4730</v>
      </c>
      <c r="G20" s="72"/>
      <c r="H20" s="73">
        <f>ROUND(G20*F20,2)</f>
        <v>0</v>
      </c>
    </row>
    <row r="21" spans="1:8" s="65" customFormat="1" ht="43.9" customHeight="1" thickTop="1" x14ac:dyDescent="0.25">
      <c r="A21" s="59"/>
      <c r="B21" s="79"/>
      <c r="C21" s="61" t="s">
        <v>161</v>
      </c>
      <c r="D21" s="80"/>
      <c r="E21" s="80"/>
      <c r="F21" s="80"/>
      <c r="G21" s="63"/>
      <c r="H21" s="64"/>
    </row>
    <row r="22" spans="1:8" s="65" customFormat="1" ht="36" customHeight="1" x14ac:dyDescent="0.2">
      <c r="A22" s="81" t="s">
        <v>64</v>
      </c>
      <c r="B22" s="67" t="s">
        <v>90</v>
      </c>
      <c r="C22" s="68" t="s">
        <v>65</v>
      </c>
      <c r="D22" s="69" t="s">
        <v>345</v>
      </c>
      <c r="E22" s="70"/>
      <c r="F22" s="71"/>
      <c r="G22" s="53"/>
      <c r="H22" s="73"/>
    </row>
    <row r="23" spans="1:8" s="75" customFormat="1" ht="36" customHeight="1" x14ac:dyDescent="0.2">
      <c r="A23" s="81" t="s">
        <v>66</v>
      </c>
      <c r="B23" s="76" t="s">
        <v>32</v>
      </c>
      <c r="C23" s="68" t="s">
        <v>67</v>
      </c>
      <c r="D23" s="77" t="s">
        <v>2</v>
      </c>
      <c r="E23" s="70" t="s">
        <v>31</v>
      </c>
      <c r="F23" s="71">
        <v>4730</v>
      </c>
      <c r="G23" s="72"/>
      <c r="H23" s="73">
        <f>ROUND(G23*F23,2)</f>
        <v>0</v>
      </c>
    </row>
    <row r="24" spans="1:8" s="75" customFormat="1" ht="30" customHeight="1" x14ac:dyDescent="0.2">
      <c r="A24" s="81" t="s">
        <v>361</v>
      </c>
      <c r="B24" s="67" t="s">
        <v>91</v>
      </c>
      <c r="C24" s="68" t="s">
        <v>362</v>
      </c>
      <c r="D24" s="77" t="s">
        <v>162</v>
      </c>
      <c r="E24" s="70"/>
      <c r="F24" s="71"/>
      <c r="G24" s="53"/>
      <c r="H24" s="73"/>
    </row>
    <row r="25" spans="1:8" s="75" customFormat="1" ht="43.9" customHeight="1" x14ac:dyDescent="0.2">
      <c r="A25" s="81" t="s">
        <v>363</v>
      </c>
      <c r="B25" s="76" t="s">
        <v>32</v>
      </c>
      <c r="C25" s="68" t="s">
        <v>214</v>
      </c>
      <c r="D25" s="77" t="s">
        <v>2</v>
      </c>
      <c r="E25" s="70" t="s">
        <v>31</v>
      </c>
      <c r="F25" s="71">
        <v>160</v>
      </c>
      <c r="G25" s="72"/>
      <c r="H25" s="73">
        <f>ROUND(G25*F25,2)</f>
        <v>0</v>
      </c>
    </row>
    <row r="26" spans="1:8" s="65" customFormat="1" ht="43.9" customHeight="1" x14ac:dyDescent="0.2">
      <c r="A26" s="81" t="s">
        <v>222</v>
      </c>
      <c r="B26" s="67" t="s">
        <v>92</v>
      </c>
      <c r="C26" s="68" t="s">
        <v>223</v>
      </c>
      <c r="D26" s="77" t="s">
        <v>94</v>
      </c>
      <c r="E26" s="70"/>
      <c r="F26" s="71"/>
      <c r="G26" s="53"/>
      <c r="H26" s="73"/>
    </row>
    <row r="27" spans="1:8" s="75" customFormat="1" ht="30" customHeight="1" x14ac:dyDescent="0.2">
      <c r="A27" s="81" t="s">
        <v>224</v>
      </c>
      <c r="B27" s="76" t="s">
        <v>32</v>
      </c>
      <c r="C27" s="68" t="s">
        <v>95</v>
      </c>
      <c r="D27" s="77" t="s">
        <v>225</v>
      </c>
      <c r="E27" s="70"/>
      <c r="F27" s="71"/>
      <c r="G27" s="53"/>
      <c r="H27" s="73"/>
    </row>
    <row r="28" spans="1:8" s="75" customFormat="1" ht="30" customHeight="1" x14ac:dyDescent="0.2">
      <c r="A28" s="81" t="s">
        <v>251</v>
      </c>
      <c r="B28" s="82" t="s">
        <v>96</v>
      </c>
      <c r="C28" s="68" t="s">
        <v>252</v>
      </c>
      <c r="D28" s="77" t="s">
        <v>2</v>
      </c>
      <c r="E28" s="70" t="s">
        <v>31</v>
      </c>
      <c r="F28" s="71">
        <v>1810</v>
      </c>
      <c r="G28" s="72"/>
      <c r="H28" s="73">
        <f>ROUND(G28*F28,2)</f>
        <v>0</v>
      </c>
    </row>
    <row r="29" spans="1:8" s="75" customFormat="1" ht="30" customHeight="1" thickBot="1" x14ac:dyDescent="0.25">
      <c r="A29" s="81" t="s">
        <v>108</v>
      </c>
      <c r="B29" s="83" t="s">
        <v>93</v>
      </c>
      <c r="C29" s="84" t="s">
        <v>110</v>
      </c>
      <c r="D29" s="85" t="s">
        <v>172</v>
      </c>
      <c r="E29" s="86" t="s">
        <v>38</v>
      </c>
      <c r="F29" s="87">
        <v>10</v>
      </c>
      <c r="G29" s="88"/>
      <c r="H29" s="89">
        <f>ROUND(G29*F29,2)</f>
        <v>0</v>
      </c>
    </row>
    <row r="30" spans="1:8" s="65" customFormat="1" ht="34.5" customHeight="1" thickTop="1" x14ac:dyDescent="0.25">
      <c r="A30" s="59"/>
      <c r="B30" s="90"/>
      <c r="C30" s="91" t="s">
        <v>174</v>
      </c>
      <c r="D30" s="92"/>
      <c r="E30" s="92"/>
      <c r="F30" s="92"/>
      <c r="G30" s="53"/>
      <c r="H30" s="93"/>
    </row>
    <row r="31" spans="1:8" s="65" customFormat="1" ht="43.9" customHeight="1" x14ac:dyDescent="0.2">
      <c r="A31" s="66" t="s">
        <v>51</v>
      </c>
      <c r="B31" s="67" t="s">
        <v>100</v>
      </c>
      <c r="C31" s="68" t="s">
        <v>52</v>
      </c>
      <c r="D31" s="77" t="s">
        <v>176</v>
      </c>
      <c r="E31" s="70"/>
      <c r="F31" s="94"/>
      <c r="G31" s="53"/>
      <c r="H31" s="95"/>
    </row>
    <row r="32" spans="1:8" s="65" customFormat="1" ht="43.9" customHeight="1" x14ac:dyDescent="0.2">
      <c r="A32" s="66" t="s">
        <v>313</v>
      </c>
      <c r="B32" s="76" t="s">
        <v>32</v>
      </c>
      <c r="C32" s="68" t="s">
        <v>314</v>
      </c>
      <c r="D32" s="77" t="s">
        <v>2</v>
      </c>
      <c r="E32" s="70" t="s">
        <v>31</v>
      </c>
      <c r="F32" s="94">
        <v>30</v>
      </c>
      <c r="G32" s="72"/>
      <c r="H32" s="73">
        <f>ROUND(G32*F32,2)</f>
        <v>0</v>
      </c>
    </row>
    <row r="33" spans="1:8" s="65" customFormat="1" ht="43.9" customHeight="1" x14ac:dyDescent="0.2">
      <c r="A33" s="66" t="s">
        <v>53</v>
      </c>
      <c r="B33" s="67" t="s">
        <v>105</v>
      </c>
      <c r="C33" s="68" t="s">
        <v>54</v>
      </c>
      <c r="D33" s="77" t="s">
        <v>176</v>
      </c>
      <c r="E33" s="70"/>
      <c r="F33" s="94"/>
      <c r="G33" s="53"/>
      <c r="H33" s="95"/>
    </row>
    <row r="34" spans="1:8" s="104" customFormat="1" ht="43.9" customHeight="1" x14ac:dyDescent="0.2">
      <c r="A34" s="96" t="s">
        <v>364</v>
      </c>
      <c r="B34" s="97" t="s">
        <v>32</v>
      </c>
      <c r="C34" s="98" t="s">
        <v>113</v>
      </c>
      <c r="D34" s="99" t="s">
        <v>101</v>
      </c>
      <c r="E34" s="100" t="s">
        <v>48</v>
      </c>
      <c r="F34" s="101">
        <v>15</v>
      </c>
      <c r="G34" s="102"/>
      <c r="H34" s="103">
        <f t="shared" ref="H34" si="1">ROUND(G34*F34,2)</f>
        <v>0</v>
      </c>
    </row>
    <row r="35" spans="1:8" s="65" customFormat="1" ht="75" customHeight="1" x14ac:dyDescent="0.2">
      <c r="A35" s="66" t="s">
        <v>365</v>
      </c>
      <c r="B35" s="76" t="s">
        <v>39</v>
      </c>
      <c r="C35" s="68" t="s">
        <v>366</v>
      </c>
      <c r="D35" s="77" t="s">
        <v>315</v>
      </c>
      <c r="E35" s="70" t="s">
        <v>48</v>
      </c>
      <c r="F35" s="94">
        <v>1135</v>
      </c>
      <c r="G35" s="72"/>
      <c r="H35" s="73">
        <f>ROUND(G35*F35,2)</f>
        <v>0</v>
      </c>
    </row>
    <row r="36" spans="1:8" s="113" customFormat="1" ht="75" customHeight="1" x14ac:dyDescent="0.2">
      <c r="A36" s="105"/>
      <c r="B36" s="106" t="s">
        <v>49</v>
      </c>
      <c r="C36" s="107" t="s">
        <v>367</v>
      </c>
      <c r="D36" s="108" t="s">
        <v>173</v>
      </c>
      <c r="E36" s="109" t="s">
        <v>48</v>
      </c>
      <c r="F36" s="110">
        <v>45</v>
      </c>
      <c r="G36" s="111"/>
      <c r="H36" s="112">
        <f>ROUND(G36*F36,2)</f>
        <v>0</v>
      </c>
    </row>
    <row r="37" spans="1:8" s="75" customFormat="1" ht="43.9" customHeight="1" x14ac:dyDescent="0.2">
      <c r="A37" s="66" t="s">
        <v>175</v>
      </c>
      <c r="B37" s="76" t="s">
        <v>60</v>
      </c>
      <c r="C37" s="68" t="s">
        <v>154</v>
      </c>
      <c r="D37" s="77" t="s">
        <v>114</v>
      </c>
      <c r="E37" s="70" t="s">
        <v>48</v>
      </c>
      <c r="F37" s="71">
        <v>55</v>
      </c>
      <c r="G37" s="72"/>
      <c r="H37" s="73">
        <f>ROUND(G37*F37,2)</f>
        <v>0</v>
      </c>
    </row>
    <row r="38" spans="1:8" s="75" customFormat="1" ht="43.9" customHeight="1" x14ac:dyDescent="0.2">
      <c r="A38" s="66" t="s">
        <v>316</v>
      </c>
      <c r="B38" s="67" t="s">
        <v>109</v>
      </c>
      <c r="C38" s="68" t="s">
        <v>317</v>
      </c>
      <c r="D38" s="77" t="s">
        <v>368</v>
      </c>
      <c r="E38" s="114"/>
      <c r="F38" s="71"/>
      <c r="G38" s="53"/>
      <c r="H38" s="95"/>
    </row>
    <row r="39" spans="1:8" s="75" customFormat="1" ht="30" customHeight="1" x14ac:dyDescent="0.2">
      <c r="A39" s="66" t="s">
        <v>318</v>
      </c>
      <c r="B39" s="76" t="s">
        <v>32</v>
      </c>
      <c r="C39" s="68" t="s">
        <v>235</v>
      </c>
      <c r="D39" s="77"/>
      <c r="E39" s="70"/>
      <c r="F39" s="71"/>
      <c r="G39" s="53"/>
      <c r="H39" s="95"/>
    </row>
    <row r="40" spans="1:8" s="75" customFormat="1" ht="30" customHeight="1" x14ac:dyDescent="0.2">
      <c r="A40" s="66" t="s">
        <v>319</v>
      </c>
      <c r="B40" s="82" t="s">
        <v>96</v>
      </c>
      <c r="C40" s="68" t="s">
        <v>116</v>
      </c>
      <c r="D40" s="77"/>
      <c r="E40" s="70" t="s">
        <v>33</v>
      </c>
      <c r="F40" s="71">
        <f>460*1.05</f>
        <v>483</v>
      </c>
      <c r="G40" s="72"/>
      <c r="H40" s="73">
        <f>ROUND(G40*F40,2)</f>
        <v>0</v>
      </c>
    </row>
    <row r="41" spans="1:8" s="75" customFormat="1" ht="30" customHeight="1" x14ac:dyDescent="0.2">
      <c r="A41" s="66" t="s">
        <v>320</v>
      </c>
      <c r="B41" s="76" t="s">
        <v>39</v>
      </c>
      <c r="C41" s="68" t="s">
        <v>68</v>
      </c>
      <c r="D41" s="77"/>
      <c r="E41" s="70"/>
      <c r="F41" s="71"/>
      <c r="G41" s="53"/>
      <c r="H41" s="95"/>
    </row>
    <row r="42" spans="1:8" s="75" customFormat="1" ht="30" customHeight="1" x14ac:dyDescent="0.2">
      <c r="A42" s="66" t="s">
        <v>321</v>
      </c>
      <c r="B42" s="82" t="s">
        <v>96</v>
      </c>
      <c r="C42" s="68" t="s">
        <v>116</v>
      </c>
      <c r="D42" s="77"/>
      <c r="E42" s="70" t="s">
        <v>33</v>
      </c>
      <c r="F42" s="71">
        <f>50*1.05</f>
        <v>53</v>
      </c>
      <c r="G42" s="72"/>
      <c r="H42" s="73">
        <f>ROUND(G42*F42,2)</f>
        <v>0</v>
      </c>
    </row>
    <row r="43" spans="1:8" s="104" customFormat="1" ht="39.950000000000003" customHeight="1" thickBot="1" x14ac:dyDescent="0.25">
      <c r="A43" s="96" t="s">
        <v>369</v>
      </c>
      <c r="B43" s="115" t="s">
        <v>111</v>
      </c>
      <c r="C43" s="98" t="s">
        <v>370</v>
      </c>
      <c r="D43" s="99" t="s">
        <v>371</v>
      </c>
      <c r="E43" s="100" t="s">
        <v>33</v>
      </c>
      <c r="F43" s="101">
        <v>672</v>
      </c>
      <c r="G43" s="72"/>
      <c r="H43" s="103">
        <f>ROUND(G43*F43,2)</f>
        <v>0</v>
      </c>
    </row>
    <row r="44" spans="1:8" s="65" customFormat="1" ht="36" customHeight="1" thickTop="1" x14ac:dyDescent="0.25">
      <c r="A44" s="59"/>
      <c r="B44" s="60"/>
      <c r="C44" s="61" t="s">
        <v>20</v>
      </c>
      <c r="D44" s="80"/>
      <c r="E44" s="80"/>
      <c r="F44" s="80"/>
      <c r="G44" s="63"/>
      <c r="H44" s="64"/>
    </row>
    <row r="45" spans="1:8" s="65" customFormat="1" ht="30" customHeight="1" thickBot="1" x14ac:dyDescent="0.25">
      <c r="A45" s="66" t="s">
        <v>55</v>
      </c>
      <c r="B45" s="83" t="s">
        <v>111</v>
      </c>
      <c r="C45" s="84" t="s">
        <v>56</v>
      </c>
      <c r="D45" s="85" t="s">
        <v>118</v>
      </c>
      <c r="E45" s="86" t="s">
        <v>48</v>
      </c>
      <c r="F45" s="87">
        <v>2180</v>
      </c>
      <c r="G45" s="88"/>
      <c r="H45" s="89">
        <f>ROUND(G45*F45,2)</f>
        <v>0</v>
      </c>
    </row>
    <row r="46" spans="1:8" s="65" customFormat="1" ht="36" customHeight="1" thickTop="1" x14ac:dyDescent="0.25">
      <c r="A46" s="59"/>
      <c r="B46" s="90"/>
      <c r="C46" s="91" t="s">
        <v>21</v>
      </c>
      <c r="D46" s="92"/>
      <c r="E46" s="92"/>
      <c r="F46" s="92"/>
      <c r="G46" s="53"/>
      <c r="H46" s="93"/>
    </row>
    <row r="47" spans="1:8" s="65" customFormat="1" ht="30" customHeight="1" x14ac:dyDescent="0.2">
      <c r="A47" s="78" t="s">
        <v>119</v>
      </c>
      <c r="B47" s="67" t="s">
        <v>112</v>
      </c>
      <c r="C47" s="68" t="s">
        <v>121</v>
      </c>
      <c r="D47" s="77" t="s">
        <v>122</v>
      </c>
      <c r="E47" s="70"/>
      <c r="F47" s="94"/>
      <c r="G47" s="53"/>
      <c r="H47" s="95"/>
    </row>
    <row r="48" spans="1:8" s="65" customFormat="1" ht="30" customHeight="1" x14ac:dyDescent="0.2">
      <c r="A48" s="78" t="s">
        <v>123</v>
      </c>
      <c r="B48" s="76" t="s">
        <v>32</v>
      </c>
      <c r="C48" s="68" t="s">
        <v>177</v>
      </c>
      <c r="D48" s="77"/>
      <c r="E48" s="70" t="s">
        <v>38</v>
      </c>
      <c r="F48" s="94">
        <v>12</v>
      </c>
      <c r="G48" s="72"/>
      <c r="H48" s="73">
        <f>ROUND(G48*F48,2)</f>
        <v>0</v>
      </c>
    </row>
    <row r="49" spans="1:8" s="75" customFormat="1" ht="30" customHeight="1" x14ac:dyDescent="0.2">
      <c r="A49" s="78" t="s">
        <v>124</v>
      </c>
      <c r="B49" s="67" t="s">
        <v>115</v>
      </c>
      <c r="C49" s="68" t="s">
        <v>126</v>
      </c>
      <c r="D49" s="77" t="s">
        <v>122</v>
      </c>
      <c r="E49" s="70"/>
      <c r="F49" s="94"/>
      <c r="G49" s="53"/>
      <c r="H49" s="95"/>
    </row>
    <row r="50" spans="1:8" s="75" customFormat="1" ht="30" customHeight="1" x14ac:dyDescent="0.2">
      <c r="A50" s="78" t="s">
        <v>127</v>
      </c>
      <c r="B50" s="76" t="s">
        <v>32</v>
      </c>
      <c r="C50" s="68" t="s">
        <v>128</v>
      </c>
      <c r="D50" s="77"/>
      <c r="E50" s="70"/>
      <c r="F50" s="94"/>
      <c r="G50" s="53"/>
      <c r="H50" s="95"/>
    </row>
    <row r="51" spans="1:8" s="75" customFormat="1" ht="43.9" customHeight="1" x14ac:dyDescent="0.2">
      <c r="A51" s="78" t="s">
        <v>129</v>
      </c>
      <c r="B51" s="82" t="s">
        <v>96</v>
      </c>
      <c r="C51" s="68" t="s">
        <v>372</v>
      </c>
      <c r="D51" s="77"/>
      <c r="E51" s="70" t="s">
        <v>48</v>
      </c>
      <c r="F51" s="94">
        <v>50</v>
      </c>
      <c r="G51" s="72"/>
      <c r="H51" s="73">
        <f>ROUND(G51*F51,2)</f>
        <v>0</v>
      </c>
    </row>
    <row r="52" spans="1:8" s="117" customFormat="1" ht="30" customHeight="1" x14ac:dyDescent="0.2">
      <c r="A52" s="66" t="s">
        <v>131</v>
      </c>
      <c r="B52" s="67" t="s">
        <v>117</v>
      </c>
      <c r="C52" s="116" t="s">
        <v>133</v>
      </c>
      <c r="D52" s="77" t="s">
        <v>122</v>
      </c>
      <c r="E52" s="70"/>
      <c r="F52" s="94"/>
      <c r="G52" s="53"/>
      <c r="H52" s="95"/>
    </row>
    <row r="53" spans="1:8" s="117" customFormat="1" ht="39.950000000000003" customHeight="1" x14ac:dyDescent="0.2">
      <c r="A53" s="66" t="s">
        <v>134</v>
      </c>
      <c r="B53" s="76" t="s">
        <v>32</v>
      </c>
      <c r="C53" s="116" t="s">
        <v>373</v>
      </c>
      <c r="D53" s="77"/>
      <c r="E53" s="70"/>
      <c r="F53" s="94"/>
      <c r="G53" s="53"/>
      <c r="H53" s="95"/>
    </row>
    <row r="54" spans="1:8" s="75" customFormat="1" ht="43.9" customHeight="1" x14ac:dyDescent="0.2">
      <c r="A54" s="66" t="s">
        <v>149</v>
      </c>
      <c r="B54" s="82" t="s">
        <v>96</v>
      </c>
      <c r="C54" s="68" t="s">
        <v>374</v>
      </c>
      <c r="D54" s="77"/>
      <c r="E54" s="70" t="s">
        <v>38</v>
      </c>
      <c r="F54" s="94">
        <v>10</v>
      </c>
      <c r="G54" s="72"/>
      <c r="H54" s="73">
        <f t="shared" ref="H54:H59" si="2">ROUND(G54*F54,2)</f>
        <v>0</v>
      </c>
    </row>
    <row r="55" spans="1:8" s="75" customFormat="1" ht="43.9" customHeight="1" x14ac:dyDescent="0.2">
      <c r="A55" s="66" t="s">
        <v>155</v>
      </c>
      <c r="B55" s="82" t="s">
        <v>97</v>
      </c>
      <c r="C55" s="68" t="s">
        <v>375</v>
      </c>
      <c r="D55" s="77"/>
      <c r="E55" s="70" t="s">
        <v>38</v>
      </c>
      <c r="F55" s="94">
        <v>4</v>
      </c>
      <c r="G55" s="72"/>
      <c r="H55" s="73">
        <f t="shared" si="2"/>
        <v>0</v>
      </c>
    </row>
    <row r="56" spans="1:8" s="65" customFormat="1" ht="39.950000000000003" customHeight="1" x14ac:dyDescent="0.2">
      <c r="A56" s="66" t="s">
        <v>376</v>
      </c>
      <c r="B56" s="67" t="s">
        <v>120</v>
      </c>
      <c r="C56" s="68" t="s">
        <v>377</v>
      </c>
      <c r="D56" s="77" t="s">
        <v>122</v>
      </c>
      <c r="E56" s="70" t="s">
        <v>38</v>
      </c>
      <c r="F56" s="94">
        <v>12</v>
      </c>
      <c r="G56" s="72"/>
      <c r="H56" s="73">
        <f t="shared" si="2"/>
        <v>0</v>
      </c>
    </row>
    <row r="57" spans="1:8" s="65" customFormat="1" ht="30" customHeight="1" x14ac:dyDescent="0.2">
      <c r="A57" s="66" t="s">
        <v>183</v>
      </c>
      <c r="B57" s="67" t="s">
        <v>125</v>
      </c>
      <c r="C57" s="68" t="s">
        <v>184</v>
      </c>
      <c r="D57" s="77" t="s">
        <v>122</v>
      </c>
      <c r="E57" s="70" t="s">
        <v>38</v>
      </c>
      <c r="F57" s="94">
        <v>2</v>
      </c>
      <c r="G57" s="72"/>
      <c r="H57" s="73">
        <f t="shared" si="2"/>
        <v>0</v>
      </c>
    </row>
    <row r="58" spans="1:8" s="65" customFormat="1" ht="30" customHeight="1" x14ac:dyDescent="0.2">
      <c r="A58" s="66" t="s">
        <v>185</v>
      </c>
      <c r="B58" s="67" t="s">
        <v>130</v>
      </c>
      <c r="C58" s="68" t="s">
        <v>186</v>
      </c>
      <c r="D58" s="77" t="s">
        <v>122</v>
      </c>
      <c r="E58" s="70" t="s">
        <v>38</v>
      </c>
      <c r="F58" s="94">
        <v>8</v>
      </c>
      <c r="G58" s="72"/>
      <c r="H58" s="73">
        <f t="shared" si="2"/>
        <v>0</v>
      </c>
    </row>
    <row r="59" spans="1:8" s="75" customFormat="1" ht="30" customHeight="1" thickBot="1" x14ac:dyDescent="0.25">
      <c r="A59" s="66" t="s">
        <v>137</v>
      </c>
      <c r="B59" s="67" t="s">
        <v>132</v>
      </c>
      <c r="C59" s="68" t="s">
        <v>139</v>
      </c>
      <c r="D59" s="77" t="s">
        <v>140</v>
      </c>
      <c r="E59" s="70" t="s">
        <v>48</v>
      </c>
      <c r="F59" s="94">
        <v>156</v>
      </c>
      <c r="G59" s="72"/>
      <c r="H59" s="73">
        <f t="shared" si="2"/>
        <v>0</v>
      </c>
    </row>
    <row r="60" spans="1:8" s="65" customFormat="1" ht="36" customHeight="1" thickTop="1" x14ac:dyDescent="0.25">
      <c r="A60" s="59"/>
      <c r="B60" s="60"/>
      <c r="C60" s="61" t="s">
        <v>22</v>
      </c>
      <c r="D60" s="80"/>
      <c r="E60" s="80"/>
      <c r="F60" s="80"/>
      <c r="G60" s="63"/>
      <c r="H60" s="64"/>
    </row>
    <row r="61" spans="1:8" s="75" customFormat="1" ht="43.9" customHeight="1" x14ac:dyDescent="0.2">
      <c r="A61" s="66" t="s">
        <v>57</v>
      </c>
      <c r="B61" s="67" t="s">
        <v>135</v>
      </c>
      <c r="C61" s="118" t="s">
        <v>243</v>
      </c>
      <c r="D61" s="119" t="s">
        <v>244</v>
      </c>
      <c r="E61" s="70" t="s">
        <v>38</v>
      </c>
      <c r="F61" s="94">
        <v>7</v>
      </c>
      <c r="G61" s="72"/>
      <c r="H61" s="73">
        <f>ROUND(G61*F61,2)</f>
        <v>0</v>
      </c>
    </row>
    <row r="62" spans="1:8" s="65" customFormat="1" ht="30" customHeight="1" x14ac:dyDescent="0.2">
      <c r="A62" s="66" t="s">
        <v>58</v>
      </c>
      <c r="B62" s="67" t="s">
        <v>136</v>
      </c>
      <c r="C62" s="118" t="s">
        <v>245</v>
      </c>
      <c r="D62" s="119" t="s">
        <v>244</v>
      </c>
      <c r="E62" s="70"/>
      <c r="F62" s="94"/>
      <c r="G62" s="53"/>
      <c r="H62" s="95"/>
    </row>
    <row r="63" spans="1:8" s="75" customFormat="1" ht="30" customHeight="1" x14ac:dyDescent="0.2">
      <c r="A63" s="78" t="s">
        <v>192</v>
      </c>
      <c r="B63" s="76" t="s">
        <v>32</v>
      </c>
      <c r="C63" s="68" t="s">
        <v>193</v>
      </c>
      <c r="D63" s="77"/>
      <c r="E63" s="70" t="s">
        <v>38</v>
      </c>
      <c r="F63" s="94">
        <v>7</v>
      </c>
      <c r="G63" s="72"/>
      <c r="H63" s="73">
        <f>ROUND(G63*F63,2)</f>
        <v>0</v>
      </c>
    </row>
    <row r="64" spans="1:8" s="75" customFormat="1" ht="30" customHeight="1" x14ac:dyDescent="0.2">
      <c r="A64" s="78" t="s">
        <v>59</v>
      </c>
      <c r="B64" s="76" t="s">
        <v>39</v>
      </c>
      <c r="C64" s="68" t="s">
        <v>144</v>
      </c>
      <c r="D64" s="77"/>
      <c r="E64" s="70" t="s">
        <v>38</v>
      </c>
      <c r="F64" s="94">
        <v>7</v>
      </c>
      <c r="G64" s="72"/>
      <c r="H64" s="73">
        <f>ROUND(G64*F64,2)</f>
        <v>0</v>
      </c>
    </row>
    <row r="65" spans="1:8" s="65" customFormat="1" ht="30" customHeight="1" thickBot="1" x14ac:dyDescent="0.25">
      <c r="A65" s="66" t="s">
        <v>71</v>
      </c>
      <c r="B65" s="83" t="s">
        <v>138</v>
      </c>
      <c r="C65" s="84" t="s">
        <v>77</v>
      </c>
      <c r="D65" s="120" t="s">
        <v>244</v>
      </c>
      <c r="E65" s="86" t="s">
        <v>38</v>
      </c>
      <c r="F65" s="87">
        <v>2</v>
      </c>
      <c r="G65" s="88"/>
      <c r="H65" s="89">
        <f>ROUND(G65*F65,2)</f>
        <v>0</v>
      </c>
    </row>
    <row r="66" spans="1:8" s="65" customFormat="1" ht="36" customHeight="1" thickTop="1" x14ac:dyDescent="0.25">
      <c r="A66" s="59"/>
      <c r="B66" s="60"/>
      <c r="C66" s="61" t="s">
        <v>23</v>
      </c>
      <c r="D66" s="80"/>
      <c r="E66" s="80"/>
      <c r="F66" s="80"/>
      <c r="G66" s="63"/>
      <c r="H66" s="64"/>
    </row>
    <row r="67" spans="1:8" s="65" customFormat="1" ht="30" customHeight="1" x14ac:dyDescent="0.2">
      <c r="A67" s="121" t="s">
        <v>61</v>
      </c>
      <c r="B67" s="67" t="s">
        <v>141</v>
      </c>
      <c r="C67" s="68" t="s">
        <v>62</v>
      </c>
      <c r="D67" s="77" t="s">
        <v>145</v>
      </c>
      <c r="E67" s="70"/>
      <c r="F67" s="122"/>
      <c r="G67" s="53"/>
      <c r="H67" s="73"/>
    </row>
    <row r="68" spans="1:8" s="75" customFormat="1" ht="30" customHeight="1" x14ac:dyDescent="0.2">
      <c r="A68" s="121" t="s">
        <v>63</v>
      </c>
      <c r="B68" s="76" t="s">
        <v>32</v>
      </c>
      <c r="C68" s="68" t="s">
        <v>148</v>
      </c>
      <c r="D68" s="77"/>
      <c r="E68" s="70" t="s">
        <v>31</v>
      </c>
      <c r="F68" s="71">
        <f>2800*0.9</f>
        <v>2520</v>
      </c>
      <c r="G68" s="72"/>
      <c r="H68" s="73">
        <f>ROUND(G68*F68,2)</f>
        <v>0</v>
      </c>
    </row>
    <row r="69" spans="1:8" s="75" customFormat="1" ht="30" customHeight="1" x14ac:dyDescent="0.2">
      <c r="A69" s="121" t="s">
        <v>378</v>
      </c>
      <c r="B69" s="67" t="s">
        <v>142</v>
      </c>
      <c r="C69" s="68" t="s">
        <v>379</v>
      </c>
      <c r="D69" s="77" t="s">
        <v>187</v>
      </c>
      <c r="E69" s="70" t="s">
        <v>31</v>
      </c>
      <c r="F69" s="71">
        <v>280</v>
      </c>
      <c r="G69" s="72"/>
      <c r="H69" s="73">
        <f>ROUND(G69*F69,2)</f>
        <v>0</v>
      </c>
    </row>
    <row r="70" spans="1:8" ht="30" customHeight="1" thickBot="1" x14ac:dyDescent="0.25">
      <c r="A70" s="123"/>
      <c r="B70" s="124" t="s">
        <v>12</v>
      </c>
      <c r="C70" s="253" t="str">
        <f>C7</f>
        <v>Bowman Avenue Reconstruction - Henderson Highway to Roch Street</v>
      </c>
      <c r="D70" s="254"/>
      <c r="E70" s="254"/>
      <c r="F70" s="255"/>
      <c r="G70" s="125" t="s">
        <v>17</v>
      </c>
      <c r="H70" s="123">
        <f>SUM(H7:H69)</f>
        <v>0</v>
      </c>
    </row>
    <row r="71" spans="1:8" s="58" customFormat="1" ht="30" customHeight="1" thickTop="1" thickBot="1" x14ac:dyDescent="0.25">
      <c r="A71" s="55"/>
      <c r="B71" s="56" t="s">
        <v>13</v>
      </c>
      <c r="C71" s="256" t="s">
        <v>380</v>
      </c>
      <c r="D71" s="257"/>
      <c r="E71" s="257"/>
      <c r="F71" s="258"/>
      <c r="G71" s="53"/>
      <c r="H71" s="57"/>
    </row>
    <row r="72" spans="1:8" s="65" customFormat="1" ht="36" customHeight="1" thickTop="1" x14ac:dyDescent="0.25">
      <c r="A72" s="59"/>
      <c r="B72" s="60"/>
      <c r="C72" s="61" t="s">
        <v>19</v>
      </c>
      <c r="D72" s="62"/>
      <c r="E72" s="62"/>
      <c r="F72" s="62"/>
      <c r="G72" s="63"/>
      <c r="H72" s="64"/>
    </row>
    <row r="73" spans="1:8" s="65" customFormat="1" ht="38.450000000000003" customHeight="1" x14ac:dyDescent="0.2">
      <c r="A73" s="74" t="s">
        <v>34</v>
      </c>
      <c r="B73" s="67" t="s">
        <v>205</v>
      </c>
      <c r="C73" s="68" t="s">
        <v>35</v>
      </c>
      <c r="D73" s="69" t="s">
        <v>345</v>
      </c>
      <c r="E73" s="70"/>
      <c r="F73" s="71"/>
      <c r="G73" s="53"/>
      <c r="H73" s="73"/>
    </row>
    <row r="74" spans="1:8" s="65" customFormat="1" ht="36" customHeight="1" x14ac:dyDescent="0.2">
      <c r="A74" s="74" t="s">
        <v>381</v>
      </c>
      <c r="B74" s="76" t="s">
        <v>32</v>
      </c>
      <c r="C74" s="68" t="s">
        <v>382</v>
      </c>
      <c r="D74" s="77" t="s">
        <v>2</v>
      </c>
      <c r="E74" s="70" t="s">
        <v>29</v>
      </c>
      <c r="F74" s="126">
        <f>SUM(F78:F83)*0.25*50/1000</f>
        <v>4</v>
      </c>
      <c r="G74" s="72"/>
      <c r="H74" s="73">
        <f>ROUND(G74*F74,2)</f>
        <v>0</v>
      </c>
    </row>
    <row r="75" spans="1:8" s="75" customFormat="1" ht="30" customHeight="1" thickBot="1" x14ac:dyDescent="0.25">
      <c r="A75" s="66" t="s">
        <v>36</v>
      </c>
      <c r="B75" s="127" t="s">
        <v>204</v>
      </c>
      <c r="C75" s="68" t="s">
        <v>37</v>
      </c>
      <c r="D75" s="128" t="s">
        <v>345</v>
      </c>
      <c r="E75" s="70" t="s">
        <v>31</v>
      </c>
      <c r="F75" s="126">
        <f>SUM(F97:F100)*0.6*1.1</f>
        <v>422</v>
      </c>
      <c r="G75" s="72"/>
      <c r="H75" s="73">
        <f>ROUND(G75*F75,2)</f>
        <v>0</v>
      </c>
    </row>
    <row r="76" spans="1:8" s="65" customFormat="1" ht="43.9" customHeight="1" thickTop="1" x14ac:dyDescent="0.25">
      <c r="A76" s="59"/>
      <c r="B76" s="79"/>
      <c r="C76" s="61" t="s">
        <v>161</v>
      </c>
      <c r="D76" s="80"/>
      <c r="E76" s="80"/>
      <c r="F76" s="80"/>
      <c r="G76" s="63"/>
      <c r="H76" s="64"/>
    </row>
    <row r="77" spans="1:8" s="75" customFormat="1" ht="30" customHeight="1" x14ac:dyDescent="0.2">
      <c r="A77" s="81" t="s">
        <v>361</v>
      </c>
      <c r="B77" s="67" t="s">
        <v>203</v>
      </c>
      <c r="C77" s="68" t="s">
        <v>362</v>
      </c>
      <c r="D77" s="77" t="s">
        <v>162</v>
      </c>
      <c r="E77" s="70"/>
      <c r="F77" s="122"/>
      <c r="G77" s="53"/>
      <c r="H77" s="73"/>
    </row>
    <row r="78" spans="1:8" s="75" customFormat="1" ht="43.9" customHeight="1" x14ac:dyDescent="0.2">
      <c r="A78" s="81" t="s">
        <v>363</v>
      </c>
      <c r="B78" s="76" t="s">
        <v>32</v>
      </c>
      <c r="C78" s="68" t="s">
        <v>214</v>
      </c>
      <c r="D78" s="77" t="s">
        <v>2</v>
      </c>
      <c r="E78" s="70" t="s">
        <v>31</v>
      </c>
      <c r="F78" s="126">
        <v>80</v>
      </c>
      <c r="G78" s="72"/>
      <c r="H78" s="73">
        <f>ROUND(G78*F78,2)</f>
        <v>0</v>
      </c>
    </row>
    <row r="79" spans="1:8" s="75" customFormat="1" ht="30" customHeight="1" x14ac:dyDescent="0.2">
      <c r="A79" s="81" t="s">
        <v>383</v>
      </c>
      <c r="B79" s="67" t="s">
        <v>246</v>
      </c>
      <c r="C79" s="68" t="s">
        <v>384</v>
      </c>
      <c r="D79" s="77" t="s">
        <v>162</v>
      </c>
      <c r="E79" s="70"/>
      <c r="F79" s="122"/>
      <c r="G79" s="53"/>
      <c r="H79" s="73"/>
    </row>
    <row r="80" spans="1:8" s="75" customFormat="1" ht="43.9" customHeight="1" x14ac:dyDescent="0.2">
      <c r="A80" s="81" t="s">
        <v>385</v>
      </c>
      <c r="B80" s="76" t="s">
        <v>32</v>
      </c>
      <c r="C80" s="68" t="s">
        <v>215</v>
      </c>
      <c r="D80" s="77" t="s">
        <v>2</v>
      </c>
      <c r="E80" s="70" t="s">
        <v>31</v>
      </c>
      <c r="F80" s="126">
        <v>20</v>
      </c>
      <c r="G80" s="72"/>
      <c r="H80" s="73">
        <f t="shared" ref="H80:H85" si="3">ROUND(G80*F80,2)</f>
        <v>0</v>
      </c>
    </row>
    <row r="81" spans="1:8" s="75" customFormat="1" ht="43.9" customHeight="1" x14ac:dyDescent="0.2">
      <c r="A81" s="81" t="s">
        <v>386</v>
      </c>
      <c r="B81" s="76" t="s">
        <v>39</v>
      </c>
      <c r="C81" s="68" t="s">
        <v>216</v>
      </c>
      <c r="D81" s="77" t="s">
        <v>2</v>
      </c>
      <c r="E81" s="70" t="s">
        <v>31</v>
      </c>
      <c r="F81" s="126">
        <v>20</v>
      </c>
      <c r="G81" s="72"/>
      <c r="H81" s="73">
        <f t="shared" si="3"/>
        <v>0</v>
      </c>
    </row>
    <row r="82" spans="1:8" s="75" customFormat="1" ht="43.9" customHeight="1" x14ac:dyDescent="0.2">
      <c r="A82" s="81" t="s">
        <v>387</v>
      </c>
      <c r="B82" s="76" t="s">
        <v>49</v>
      </c>
      <c r="C82" s="68" t="s">
        <v>388</v>
      </c>
      <c r="D82" s="77" t="s">
        <v>2</v>
      </c>
      <c r="E82" s="70" t="s">
        <v>31</v>
      </c>
      <c r="F82" s="126">
        <v>10</v>
      </c>
      <c r="G82" s="72"/>
      <c r="H82" s="73">
        <f t="shared" si="3"/>
        <v>0</v>
      </c>
    </row>
    <row r="83" spans="1:8" s="75" customFormat="1" ht="43.9" customHeight="1" x14ac:dyDescent="0.2">
      <c r="A83" s="81" t="s">
        <v>389</v>
      </c>
      <c r="B83" s="76" t="s">
        <v>60</v>
      </c>
      <c r="C83" s="68" t="s">
        <v>217</v>
      </c>
      <c r="D83" s="77" t="s">
        <v>2</v>
      </c>
      <c r="E83" s="70" t="s">
        <v>31</v>
      </c>
      <c r="F83" s="126">
        <v>160</v>
      </c>
      <c r="G83" s="72"/>
      <c r="H83" s="73">
        <f t="shared" si="3"/>
        <v>0</v>
      </c>
    </row>
    <row r="84" spans="1:8" s="75" customFormat="1" ht="30" customHeight="1" x14ac:dyDescent="0.2">
      <c r="A84" s="81" t="s">
        <v>218</v>
      </c>
      <c r="B84" s="67" t="s">
        <v>247</v>
      </c>
      <c r="C84" s="129" t="s">
        <v>219</v>
      </c>
      <c r="D84" s="77" t="s">
        <v>312</v>
      </c>
      <c r="E84" s="70" t="s">
        <v>31</v>
      </c>
      <c r="F84" s="126">
        <v>20</v>
      </c>
      <c r="G84" s="72"/>
      <c r="H84" s="73">
        <f t="shared" si="3"/>
        <v>0</v>
      </c>
    </row>
    <row r="85" spans="1:8" s="75" customFormat="1" ht="30" customHeight="1" x14ac:dyDescent="0.2">
      <c r="A85" s="81" t="s">
        <v>220</v>
      </c>
      <c r="B85" s="67" t="s">
        <v>248</v>
      </c>
      <c r="C85" s="129" t="s">
        <v>221</v>
      </c>
      <c r="D85" s="77" t="s">
        <v>312</v>
      </c>
      <c r="E85" s="70" t="s">
        <v>31</v>
      </c>
      <c r="F85" s="126">
        <v>20</v>
      </c>
      <c r="G85" s="72"/>
      <c r="H85" s="73">
        <f t="shared" si="3"/>
        <v>0</v>
      </c>
    </row>
    <row r="86" spans="1:8" s="75" customFormat="1" ht="30" customHeight="1" x14ac:dyDescent="0.2">
      <c r="A86" s="81"/>
      <c r="B86" s="67" t="s">
        <v>249</v>
      </c>
      <c r="C86" s="68" t="s">
        <v>390</v>
      </c>
      <c r="D86" s="77" t="s">
        <v>160</v>
      </c>
      <c r="E86" s="70" t="s">
        <v>31</v>
      </c>
      <c r="F86" s="126">
        <f>0.15*SUM(F78:F83)</f>
        <v>44</v>
      </c>
      <c r="G86" s="72"/>
      <c r="H86" s="73">
        <f>ROUND(G86*F86,2)</f>
        <v>0</v>
      </c>
    </row>
    <row r="87" spans="1:8" s="75" customFormat="1" ht="30" customHeight="1" x14ac:dyDescent="0.2">
      <c r="A87" s="81" t="s">
        <v>40</v>
      </c>
      <c r="B87" s="67" t="s">
        <v>250</v>
      </c>
      <c r="C87" s="68" t="s">
        <v>41</v>
      </c>
      <c r="D87" s="77" t="s">
        <v>162</v>
      </c>
      <c r="E87" s="70"/>
      <c r="F87" s="122"/>
      <c r="G87" s="53"/>
      <c r="H87" s="73"/>
    </row>
    <row r="88" spans="1:8" s="75" customFormat="1" ht="30" customHeight="1" x14ac:dyDescent="0.2">
      <c r="A88" s="81" t="s">
        <v>42</v>
      </c>
      <c r="B88" s="76" t="s">
        <v>32</v>
      </c>
      <c r="C88" s="68" t="s">
        <v>43</v>
      </c>
      <c r="D88" s="77" t="s">
        <v>2</v>
      </c>
      <c r="E88" s="70" t="s">
        <v>38</v>
      </c>
      <c r="F88" s="126">
        <v>290</v>
      </c>
      <c r="G88" s="72"/>
      <c r="H88" s="73">
        <f>ROUND(G88*F88,2)</f>
        <v>0</v>
      </c>
    </row>
    <row r="89" spans="1:8" s="75" customFormat="1" ht="30" customHeight="1" x14ac:dyDescent="0.2">
      <c r="A89" s="81" t="s">
        <v>44</v>
      </c>
      <c r="B89" s="67" t="s">
        <v>253</v>
      </c>
      <c r="C89" s="68" t="s">
        <v>45</v>
      </c>
      <c r="D89" s="77" t="s">
        <v>162</v>
      </c>
      <c r="E89" s="70"/>
      <c r="F89" s="126"/>
      <c r="G89" s="53"/>
      <c r="H89" s="73"/>
    </row>
    <row r="90" spans="1:8" s="75" customFormat="1" ht="30" customHeight="1" x14ac:dyDescent="0.2">
      <c r="A90" s="130" t="s">
        <v>163</v>
      </c>
      <c r="B90" s="131" t="s">
        <v>32</v>
      </c>
      <c r="C90" s="132" t="s">
        <v>164</v>
      </c>
      <c r="D90" s="131" t="s">
        <v>2</v>
      </c>
      <c r="E90" s="131" t="s">
        <v>38</v>
      </c>
      <c r="F90" s="126">
        <v>60</v>
      </c>
      <c r="G90" s="72"/>
      <c r="H90" s="73">
        <f>ROUND(G90*F90,2)</f>
        <v>0</v>
      </c>
    </row>
    <row r="91" spans="1:8" s="75" customFormat="1" ht="30" customHeight="1" x14ac:dyDescent="0.2">
      <c r="A91" s="81" t="s">
        <v>46</v>
      </c>
      <c r="B91" s="133" t="s">
        <v>39</v>
      </c>
      <c r="C91" s="134" t="s">
        <v>47</v>
      </c>
      <c r="D91" s="133" t="s">
        <v>2</v>
      </c>
      <c r="E91" s="133" t="s">
        <v>38</v>
      </c>
      <c r="F91" s="135">
        <v>610</v>
      </c>
      <c r="G91" s="88"/>
      <c r="H91" s="89">
        <f>ROUND(G91*F91,2)</f>
        <v>0</v>
      </c>
    </row>
    <row r="92" spans="1:8" s="65" customFormat="1" ht="30" customHeight="1" x14ac:dyDescent="0.2">
      <c r="A92" s="81" t="s">
        <v>222</v>
      </c>
      <c r="B92" s="67" t="s">
        <v>254</v>
      </c>
      <c r="C92" s="68" t="s">
        <v>223</v>
      </c>
      <c r="D92" s="77" t="s">
        <v>94</v>
      </c>
      <c r="E92" s="70"/>
      <c r="F92" s="122"/>
      <c r="G92" s="53"/>
      <c r="H92" s="73"/>
    </row>
    <row r="93" spans="1:8" s="75" customFormat="1" ht="30" customHeight="1" x14ac:dyDescent="0.2">
      <c r="A93" s="81" t="s">
        <v>224</v>
      </c>
      <c r="B93" s="76" t="s">
        <v>32</v>
      </c>
      <c r="C93" s="68" t="s">
        <v>95</v>
      </c>
      <c r="D93" s="77" t="s">
        <v>225</v>
      </c>
      <c r="E93" s="70"/>
      <c r="F93" s="122"/>
      <c r="G93" s="53"/>
      <c r="H93" s="73"/>
    </row>
    <row r="94" spans="1:8" s="75" customFormat="1" ht="30" customHeight="1" x14ac:dyDescent="0.2">
      <c r="A94" s="81" t="s">
        <v>228</v>
      </c>
      <c r="B94" s="82" t="s">
        <v>96</v>
      </c>
      <c r="C94" s="68" t="s">
        <v>229</v>
      </c>
      <c r="D94" s="77"/>
      <c r="E94" s="70" t="s">
        <v>31</v>
      </c>
      <c r="F94" s="126">
        <v>20</v>
      </c>
      <c r="G94" s="72"/>
      <c r="H94" s="73">
        <f>ROUND(G94*F94,2)</f>
        <v>0</v>
      </c>
    </row>
    <row r="95" spans="1:8" s="75" customFormat="1" ht="30" customHeight="1" x14ac:dyDescent="0.2">
      <c r="A95" s="81" t="s">
        <v>251</v>
      </c>
      <c r="B95" s="82" t="s">
        <v>97</v>
      </c>
      <c r="C95" s="68" t="s">
        <v>252</v>
      </c>
      <c r="D95" s="77" t="s">
        <v>2</v>
      </c>
      <c r="E95" s="70" t="s">
        <v>31</v>
      </c>
      <c r="F95" s="126">
        <v>960</v>
      </c>
      <c r="G95" s="72"/>
      <c r="H95" s="73">
        <f>ROUND(G95*F95,2)</f>
        <v>0</v>
      </c>
    </row>
    <row r="96" spans="1:8" s="75" customFormat="1" ht="30" customHeight="1" x14ac:dyDescent="0.2">
      <c r="A96" s="81" t="s">
        <v>99</v>
      </c>
      <c r="B96" s="67" t="s">
        <v>255</v>
      </c>
      <c r="C96" s="68" t="s">
        <v>50</v>
      </c>
      <c r="D96" s="77" t="s">
        <v>230</v>
      </c>
      <c r="E96" s="70"/>
      <c r="F96" s="122"/>
      <c r="G96" s="53"/>
      <c r="H96" s="73"/>
    </row>
    <row r="97" spans="1:8" s="75" customFormat="1" ht="30" x14ac:dyDescent="0.2">
      <c r="A97" s="81" t="s">
        <v>391</v>
      </c>
      <c r="B97" s="76" t="s">
        <v>32</v>
      </c>
      <c r="C97" s="98" t="s">
        <v>392</v>
      </c>
      <c r="D97" s="99" t="s">
        <v>300</v>
      </c>
      <c r="E97" s="70"/>
      <c r="F97" s="122"/>
      <c r="G97" s="53"/>
      <c r="H97" s="73"/>
    </row>
    <row r="98" spans="1:8" s="75" customFormat="1" ht="30" customHeight="1" x14ac:dyDescent="0.2">
      <c r="A98" s="81" t="s">
        <v>393</v>
      </c>
      <c r="B98" s="136" t="s">
        <v>96</v>
      </c>
      <c r="C98" s="137" t="s">
        <v>394</v>
      </c>
      <c r="D98" s="69" t="s">
        <v>2</v>
      </c>
      <c r="E98" s="138" t="s">
        <v>48</v>
      </c>
      <c r="F98" s="71">
        <v>600</v>
      </c>
      <c r="G98" s="72"/>
      <c r="H98" s="139">
        <f>ROUND(G98*F98,2)</f>
        <v>0</v>
      </c>
    </row>
    <row r="99" spans="1:8" s="75" customFormat="1" ht="30" customHeight="1" x14ac:dyDescent="0.2">
      <c r="A99" s="81" t="s">
        <v>395</v>
      </c>
      <c r="B99" s="76" t="s">
        <v>39</v>
      </c>
      <c r="C99" s="68" t="s">
        <v>165</v>
      </c>
      <c r="D99" s="77" t="s">
        <v>101</v>
      </c>
      <c r="E99" s="70" t="s">
        <v>48</v>
      </c>
      <c r="F99" s="126">
        <v>10</v>
      </c>
      <c r="G99" s="72"/>
      <c r="H99" s="73">
        <f>ROUND(G99*F99,2)</f>
        <v>0</v>
      </c>
    </row>
    <row r="100" spans="1:8" s="140" customFormat="1" ht="30" customHeight="1" x14ac:dyDescent="0.2">
      <c r="A100" s="81" t="s">
        <v>166</v>
      </c>
      <c r="B100" s="76" t="s">
        <v>49</v>
      </c>
      <c r="C100" s="68" t="s">
        <v>102</v>
      </c>
      <c r="D100" s="77" t="s">
        <v>103</v>
      </c>
      <c r="E100" s="70" t="s">
        <v>48</v>
      </c>
      <c r="F100" s="126">
        <f>12*2.4</f>
        <v>29</v>
      </c>
      <c r="G100" s="72"/>
      <c r="H100" s="73">
        <f>ROUND(G100*F100,2)</f>
        <v>0</v>
      </c>
    </row>
    <row r="101" spans="1:8" s="75" customFormat="1" ht="43.9" customHeight="1" x14ac:dyDescent="0.2">
      <c r="A101" s="81" t="s">
        <v>167</v>
      </c>
      <c r="B101" s="67" t="s">
        <v>256</v>
      </c>
      <c r="C101" s="68" t="s">
        <v>168</v>
      </c>
      <c r="D101" s="77" t="s">
        <v>368</v>
      </c>
      <c r="E101" s="114"/>
      <c r="F101" s="122"/>
      <c r="G101" s="53"/>
      <c r="H101" s="73"/>
    </row>
    <row r="102" spans="1:8" s="75" customFormat="1" ht="30" customHeight="1" x14ac:dyDescent="0.2">
      <c r="A102" s="81" t="s">
        <v>234</v>
      </c>
      <c r="B102" s="76" t="s">
        <v>32</v>
      </c>
      <c r="C102" s="68" t="s">
        <v>235</v>
      </c>
      <c r="D102" s="77"/>
      <c r="E102" s="70"/>
      <c r="F102" s="122"/>
      <c r="G102" s="53"/>
      <c r="H102" s="73"/>
    </row>
    <row r="103" spans="1:8" s="75" customFormat="1" ht="30" customHeight="1" x14ac:dyDescent="0.2">
      <c r="A103" s="81" t="s">
        <v>169</v>
      </c>
      <c r="B103" s="82" t="s">
        <v>96</v>
      </c>
      <c r="C103" s="68" t="s">
        <v>116</v>
      </c>
      <c r="D103" s="77"/>
      <c r="E103" s="70" t="s">
        <v>33</v>
      </c>
      <c r="F103" s="126">
        <f>2285*80/1000*2.4*1.05</f>
        <v>461</v>
      </c>
      <c r="G103" s="72"/>
      <c r="H103" s="73">
        <f>ROUND(G103*F103,2)</f>
        <v>0</v>
      </c>
    </row>
    <row r="104" spans="1:8" s="75" customFormat="1" ht="30" customHeight="1" x14ac:dyDescent="0.2">
      <c r="A104" s="81" t="s">
        <v>170</v>
      </c>
      <c r="B104" s="76" t="s">
        <v>39</v>
      </c>
      <c r="C104" s="68" t="s">
        <v>68</v>
      </c>
      <c r="D104" s="77"/>
      <c r="E104" s="70"/>
      <c r="F104" s="122"/>
      <c r="G104" s="53"/>
      <c r="H104" s="73"/>
    </row>
    <row r="105" spans="1:8" s="75" customFormat="1" ht="30" customHeight="1" x14ac:dyDescent="0.2">
      <c r="A105" s="81" t="s">
        <v>171</v>
      </c>
      <c r="B105" s="82" t="s">
        <v>96</v>
      </c>
      <c r="C105" s="68" t="s">
        <v>116</v>
      </c>
      <c r="D105" s="77"/>
      <c r="E105" s="70" t="s">
        <v>33</v>
      </c>
      <c r="F105" s="126">
        <f>(2350-2285)*80/1000*2.4*1.05</f>
        <v>13</v>
      </c>
      <c r="G105" s="72"/>
      <c r="H105" s="73">
        <f>ROUND(G105*F105,2)</f>
        <v>0</v>
      </c>
    </row>
    <row r="106" spans="1:8" s="65" customFormat="1" ht="30" customHeight="1" x14ac:dyDescent="0.2">
      <c r="A106" s="81" t="s">
        <v>104</v>
      </c>
      <c r="B106" s="67" t="s">
        <v>257</v>
      </c>
      <c r="C106" s="68" t="s">
        <v>106</v>
      </c>
      <c r="D106" s="77" t="s">
        <v>236</v>
      </c>
      <c r="E106" s="70"/>
      <c r="F106" s="122"/>
      <c r="G106" s="53"/>
      <c r="H106" s="73"/>
    </row>
    <row r="107" spans="1:8" s="75" customFormat="1" ht="30" customHeight="1" x14ac:dyDescent="0.2">
      <c r="A107" s="81" t="s">
        <v>107</v>
      </c>
      <c r="B107" s="76" t="s">
        <v>32</v>
      </c>
      <c r="C107" s="68" t="s">
        <v>237</v>
      </c>
      <c r="D107" s="77" t="s">
        <v>2</v>
      </c>
      <c r="E107" s="70" t="s">
        <v>31</v>
      </c>
      <c r="F107" s="126">
        <f>2350/2</f>
        <v>1175</v>
      </c>
      <c r="G107" s="72"/>
      <c r="H107" s="73">
        <f>ROUND(G107*F107,2)</f>
        <v>0</v>
      </c>
    </row>
    <row r="108" spans="1:8" s="75" customFormat="1" ht="30" customHeight="1" x14ac:dyDescent="0.2">
      <c r="A108" s="81" t="s">
        <v>238</v>
      </c>
      <c r="B108" s="76" t="s">
        <v>39</v>
      </c>
      <c r="C108" s="68" t="s">
        <v>239</v>
      </c>
      <c r="D108" s="77" t="s">
        <v>2</v>
      </c>
      <c r="E108" s="70" t="s">
        <v>31</v>
      </c>
      <c r="F108" s="126">
        <f>2350/2</f>
        <v>1175</v>
      </c>
      <c r="G108" s="72"/>
      <c r="H108" s="73">
        <f>ROUND(G108*F108,2)</f>
        <v>0</v>
      </c>
    </row>
    <row r="109" spans="1:8" s="65" customFormat="1" ht="30" customHeight="1" x14ac:dyDescent="0.2">
      <c r="A109" s="81"/>
      <c r="B109" s="67" t="s">
        <v>258</v>
      </c>
      <c r="C109" s="68" t="s">
        <v>396</v>
      </c>
      <c r="D109" s="77" t="s">
        <v>202</v>
      </c>
      <c r="E109" s="70" t="s">
        <v>31</v>
      </c>
      <c r="F109" s="110">
        <v>2350</v>
      </c>
      <c r="G109" s="72"/>
      <c r="H109" s="73">
        <f>ROUND(G109*F109,2)</f>
        <v>0</v>
      </c>
    </row>
    <row r="110" spans="1:8" s="75" customFormat="1" ht="30" customHeight="1" thickBot="1" x14ac:dyDescent="0.25">
      <c r="A110" s="81" t="s">
        <v>108</v>
      </c>
      <c r="B110" s="67" t="s">
        <v>259</v>
      </c>
      <c r="C110" s="68" t="s">
        <v>110</v>
      </c>
      <c r="D110" s="77" t="s">
        <v>172</v>
      </c>
      <c r="E110" s="70" t="s">
        <v>38</v>
      </c>
      <c r="F110" s="110">
        <v>8</v>
      </c>
      <c r="G110" s="72"/>
      <c r="H110" s="73">
        <f>ROUND(G110*F110,2)</f>
        <v>0</v>
      </c>
    </row>
    <row r="111" spans="1:8" s="65" customFormat="1" ht="36" customHeight="1" thickTop="1" x14ac:dyDescent="0.25">
      <c r="A111" s="59"/>
      <c r="B111" s="60"/>
      <c r="C111" s="61" t="s">
        <v>20</v>
      </c>
      <c r="D111" s="80"/>
      <c r="E111" s="80"/>
      <c r="F111" s="80"/>
      <c r="G111" s="63"/>
      <c r="H111" s="64"/>
    </row>
    <row r="112" spans="1:8" s="65" customFormat="1" ht="30" customHeight="1" thickBot="1" x14ac:dyDescent="0.25">
      <c r="A112" s="66" t="s">
        <v>55</v>
      </c>
      <c r="B112" s="83" t="s">
        <v>260</v>
      </c>
      <c r="C112" s="84" t="s">
        <v>56</v>
      </c>
      <c r="D112" s="85" t="s">
        <v>118</v>
      </c>
      <c r="E112" s="86" t="s">
        <v>48</v>
      </c>
      <c r="F112" s="141">
        <v>470</v>
      </c>
      <c r="G112" s="88"/>
      <c r="H112" s="89">
        <f>ROUND(G112*F112,2)</f>
        <v>0</v>
      </c>
    </row>
    <row r="113" spans="1:8" s="65" customFormat="1" ht="36" customHeight="1" thickTop="1" x14ac:dyDescent="0.25">
      <c r="A113" s="59"/>
      <c r="B113" s="90"/>
      <c r="C113" s="91" t="s">
        <v>21</v>
      </c>
      <c r="D113" s="92"/>
      <c r="E113" s="92"/>
      <c r="F113" s="92"/>
      <c r="G113" s="53"/>
      <c r="H113" s="93"/>
    </row>
    <row r="114" spans="1:8" s="65" customFormat="1" ht="30" customHeight="1" x14ac:dyDescent="0.2">
      <c r="A114" s="66" t="s">
        <v>119</v>
      </c>
      <c r="B114" s="67" t="s">
        <v>261</v>
      </c>
      <c r="C114" s="68" t="s">
        <v>121</v>
      </c>
      <c r="D114" s="77" t="s">
        <v>122</v>
      </c>
      <c r="E114" s="70"/>
      <c r="F114" s="94"/>
      <c r="G114" s="53"/>
      <c r="H114" s="95"/>
    </row>
    <row r="115" spans="1:8" s="65" customFormat="1" ht="30" customHeight="1" x14ac:dyDescent="0.2">
      <c r="A115" s="66" t="s">
        <v>123</v>
      </c>
      <c r="B115" s="76" t="s">
        <v>32</v>
      </c>
      <c r="C115" s="68" t="s">
        <v>177</v>
      </c>
      <c r="D115" s="77"/>
      <c r="E115" s="70" t="s">
        <v>38</v>
      </c>
      <c r="F115" s="94">
        <v>1</v>
      </c>
      <c r="G115" s="72"/>
      <c r="H115" s="73">
        <f>ROUND(G115*F115,2)</f>
        <v>0</v>
      </c>
    </row>
    <row r="116" spans="1:8" s="75" customFormat="1" ht="30" customHeight="1" x14ac:dyDescent="0.2">
      <c r="A116" s="66" t="s">
        <v>124</v>
      </c>
      <c r="B116" s="67" t="s">
        <v>262</v>
      </c>
      <c r="C116" s="68" t="s">
        <v>126</v>
      </c>
      <c r="D116" s="77" t="s">
        <v>122</v>
      </c>
      <c r="E116" s="70"/>
      <c r="F116" s="94"/>
      <c r="G116" s="53"/>
      <c r="H116" s="95"/>
    </row>
    <row r="117" spans="1:8" s="75" customFormat="1" ht="30" customHeight="1" x14ac:dyDescent="0.2">
      <c r="A117" s="66" t="s">
        <v>127</v>
      </c>
      <c r="B117" s="76" t="s">
        <v>32</v>
      </c>
      <c r="C117" s="68" t="s">
        <v>128</v>
      </c>
      <c r="D117" s="77"/>
      <c r="E117" s="70"/>
      <c r="F117" s="94"/>
      <c r="G117" s="53"/>
      <c r="H117" s="95"/>
    </row>
    <row r="118" spans="1:8" s="75" customFormat="1" ht="43.9" customHeight="1" x14ac:dyDescent="0.2">
      <c r="A118" s="66" t="s">
        <v>129</v>
      </c>
      <c r="B118" s="82" t="s">
        <v>96</v>
      </c>
      <c r="C118" s="68" t="s">
        <v>397</v>
      </c>
      <c r="D118" s="77"/>
      <c r="E118" s="70" t="s">
        <v>48</v>
      </c>
      <c r="F118" s="94">
        <f>4.4</f>
        <v>4</v>
      </c>
      <c r="G118" s="72"/>
      <c r="H118" s="73">
        <f>ROUND(G118*F118,2)</f>
        <v>0</v>
      </c>
    </row>
    <row r="119" spans="1:8" s="75" customFormat="1" ht="35.25" customHeight="1" x14ac:dyDescent="0.2">
      <c r="A119" s="66" t="s">
        <v>194</v>
      </c>
      <c r="B119" s="67" t="s">
        <v>263</v>
      </c>
      <c r="C119" s="68" t="s">
        <v>195</v>
      </c>
      <c r="D119" s="77" t="s">
        <v>122</v>
      </c>
      <c r="E119" s="70"/>
      <c r="F119" s="94"/>
      <c r="G119" s="53"/>
      <c r="H119" s="95"/>
    </row>
    <row r="120" spans="1:8" s="75" customFormat="1" ht="30" customHeight="1" x14ac:dyDescent="0.2">
      <c r="A120" s="66" t="s">
        <v>196</v>
      </c>
      <c r="B120" s="76" t="s">
        <v>32</v>
      </c>
      <c r="C120" s="68" t="s">
        <v>153</v>
      </c>
      <c r="D120" s="77"/>
      <c r="E120" s="70"/>
      <c r="F120" s="94"/>
      <c r="G120" s="53"/>
      <c r="H120" s="95"/>
    </row>
    <row r="121" spans="1:8" s="75" customFormat="1" ht="30" customHeight="1" x14ac:dyDescent="0.2">
      <c r="A121" s="66" t="s">
        <v>197</v>
      </c>
      <c r="B121" s="82" t="s">
        <v>96</v>
      </c>
      <c r="C121" s="68" t="s">
        <v>198</v>
      </c>
      <c r="D121" s="77"/>
      <c r="E121" s="70" t="s">
        <v>38</v>
      </c>
      <c r="F121" s="94">
        <v>2</v>
      </c>
      <c r="G121" s="72"/>
      <c r="H121" s="73">
        <f>ROUND(G121*F121,2)</f>
        <v>0</v>
      </c>
    </row>
    <row r="122" spans="1:8" s="75" customFormat="1" ht="30" customHeight="1" x14ac:dyDescent="0.2">
      <c r="A122" s="66" t="s">
        <v>325</v>
      </c>
      <c r="B122" s="67" t="s">
        <v>264</v>
      </c>
      <c r="C122" s="68" t="s">
        <v>326</v>
      </c>
      <c r="D122" s="77" t="s">
        <v>122</v>
      </c>
      <c r="E122" s="70"/>
      <c r="F122" s="94"/>
      <c r="G122" s="53"/>
      <c r="H122" s="95"/>
    </row>
    <row r="123" spans="1:8" s="75" customFormat="1" ht="30" customHeight="1" x14ac:dyDescent="0.2">
      <c r="A123" s="66" t="s">
        <v>398</v>
      </c>
      <c r="B123" s="76" t="s">
        <v>32</v>
      </c>
      <c r="C123" s="68" t="s">
        <v>399</v>
      </c>
      <c r="D123" s="77"/>
      <c r="E123" s="70"/>
      <c r="F123" s="94"/>
      <c r="G123" s="53"/>
      <c r="H123" s="95"/>
    </row>
    <row r="124" spans="1:8" s="75" customFormat="1" ht="30" customHeight="1" x14ac:dyDescent="0.2">
      <c r="A124" s="66" t="s">
        <v>400</v>
      </c>
      <c r="B124" s="82" t="s">
        <v>96</v>
      </c>
      <c r="C124" s="68" t="s">
        <v>198</v>
      </c>
      <c r="D124" s="77"/>
      <c r="E124" s="70" t="s">
        <v>48</v>
      </c>
      <c r="F124" s="94">
        <v>1</v>
      </c>
      <c r="G124" s="72"/>
      <c r="H124" s="73">
        <f>ROUND(G124*F124,2)</f>
        <v>0</v>
      </c>
    </row>
    <row r="125" spans="1:8" s="75" customFormat="1" ht="30" customHeight="1" x14ac:dyDescent="0.2">
      <c r="A125" s="66" t="s">
        <v>199</v>
      </c>
      <c r="B125" s="67" t="s">
        <v>265</v>
      </c>
      <c r="C125" s="118" t="s">
        <v>200</v>
      </c>
      <c r="D125" s="142" t="s">
        <v>401</v>
      </c>
      <c r="E125" s="70"/>
      <c r="F125" s="94"/>
      <c r="G125" s="53"/>
      <c r="H125" s="95"/>
    </row>
    <row r="126" spans="1:8" s="75" customFormat="1" ht="30" customHeight="1" x14ac:dyDescent="0.2">
      <c r="A126" s="66" t="s">
        <v>201</v>
      </c>
      <c r="B126" s="76" t="s">
        <v>32</v>
      </c>
      <c r="C126" s="68" t="s">
        <v>402</v>
      </c>
      <c r="D126" s="77"/>
      <c r="E126" s="70" t="s">
        <v>48</v>
      </c>
      <c r="F126" s="143">
        <v>10</v>
      </c>
      <c r="G126" s="72"/>
      <c r="H126" s="73">
        <f>ROUND(G126*F126,2)</f>
        <v>0</v>
      </c>
    </row>
    <row r="127" spans="1:8" s="117" customFormat="1" ht="30" customHeight="1" x14ac:dyDescent="0.2">
      <c r="A127" s="66" t="s">
        <v>131</v>
      </c>
      <c r="B127" s="67" t="s">
        <v>266</v>
      </c>
      <c r="C127" s="116" t="s">
        <v>133</v>
      </c>
      <c r="D127" s="77" t="s">
        <v>122</v>
      </c>
      <c r="E127" s="70"/>
      <c r="F127" s="94"/>
      <c r="G127" s="53"/>
      <c r="H127" s="95"/>
    </row>
    <row r="128" spans="1:8" s="117" customFormat="1" ht="39.950000000000003" customHeight="1" x14ac:dyDescent="0.2">
      <c r="A128" s="66" t="s">
        <v>134</v>
      </c>
      <c r="B128" s="76" t="s">
        <v>32</v>
      </c>
      <c r="C128" s="116" t="s">
        <v>373</v>
      </c>
      <c r="D128" s="77"/>
      <c r="E128" s="70"/>
      <c r="F128" s="94"/>
      <c r="G128" s="53"/>
      <c r="H128" s="95"/>
    </row>
    <row r="129" spans="1:8" s="75" customFormat="1" ht="43.9" customHeight="1" x14ac:dyDescent="0.2">
      <c r="A129" s="66" t="s">
        <v>149</v>
      </c>
      <c r="B129" s="82" t="s">
        <v>96</v>
      </c>
      <c r="C129" s="68" t="s">
        <v>403</v>
      </c>
      <c r="D129" s="77"/>
      <c r="E129" s="70" t="s">
        <v>38</v>
      </c>
      <c r="F129" s="94">
        <v>3</v>
      </c>
      <c r="G129" s="72"/>
      <c r="H129" s="73">
        <f>ROUND(G129*F129,2)</f>
        <v>0</v>
      </c>
    </row>
    <row r="130" spans="1:8" s="65" customFormat="1" ht="30" customHeight="1" x14ac:dyDescent="0.2">
      <c r="A130" s="66" t="s">
        <v>183</v>
      </c>
      <c r="B130" s="67" t="s">
        <v>267</v>
      </c>
      <c r="C130" s="68" t="s">
        <v>184</v>
      </c>
      <c r="D130" s="77" t="s">
        <v>122</v>
      </c>
      <c r="E130" s="70" t="s">
        <v>38</v>
      </c>
      <c r="F130" s="94">
        <v>1</v>
      </c>
      <c r="G130" s="72"/>
      <c r="H130" s="73">
        <f>ROUND(G130*F130,2)</f>
        <v>0</v>
      </c>
    </row>
    <row r="131" spans="1:8" s="65" customFormat="1" ht="30" customHeight="1" x14ac:dyDescent="0.2">
      <c r="A131" s="66" t="s">
        <v>185</v>
      </c>
      <c r="B131" s="67" t="s">
        <v>268</v>
      </c>
      <c r="C131" s="68" t="s">
        <v>186</v>
      </c>
      <c r="D131" s="77" t="s">
        <v>122</v>
      </c>
      <c r="E131" s="70" t="s">
        <v>38</v>
      </c>
      <c r="F131" s="94">
        <v>1</v>
      </c>
      <c r="G131" s="72"/>
      <c r="H131" s="73">
        <f>ROUND(G131*F131,2)</f>
        <v>0</v>
      </c>
    </row>
    <row r="132" spans="1:8" s="75" customFormat="1" ht="30" customHeight="1" thickBot="1" x14ac:dyDescent="0.25">
      <c r="A132" s="66" t="s">
        <v>137</v>
      </c>
      <c r="B132" s="67" t="s">
        <v>269</v>
      </c>
      <c r="C132" s="68" t="s">
        <v>139</v>
      </c>
      <c r="D132" s="77" t="s">
        <v>140</v>
      </c>
      <c r="E132" s="70" t="s">
        <v>48</v>
      </c>
      <c r="F132" s="94">
        <f>F115*12</f>
        <v>12</v>
      </c>
      <c r="G132" s="72"/>
      <c r="H132" s="73">
        <f>ROUND(G132*F132,2)</f>
        <v>0</v>
      </c>
    </row>
    <row r="133" spans="1:8" s="65" customFormat="1" ht="36" customHeight="1" thickTop="1" x14ac:dyDescent="0.25">
      <c r="A133" s="59"/>
      <c r="B133" s="60"/>
      <c r="C133" s="61" t="s">
        <v>22</v>
      </c>
      <c r="D133" s="80"/>
      <c r="E133" s="80"/>
      <c r="F133" s="80"/>
      <c r="G133" s="63"/>
      <c r="H133" s="64"/>
    </row>
    <row r="134" spans="1:8" s="75" customFormat="1" ht="43.9" customHeight="1" x14ac:dyDescent="0.2">
      <c r="A134" s="66" t="s">
        <v>57</v>
      </c>
      <c r="B134" s="67" t="s">
        <v>270</v>
      </c>
      <c r="C134" s="118" t="s">
        <v>243</v>
      </c>
      <c r="D134" s="119" t="s">
        <v>244</v>
      </c>
      <c r="E134" s="70" t="s">
        <v>38</v>
      </c>
      <c r="F134" s="110">
        <v>5</v>
      </c>
      <c r="G134" s="72"/>
      <c r="H134" s="73">
        <f>ROUND(G134*F134,2)</f>
        <v>0</v>
      </c>
    </row>
    <row r="135" spans="1:8" s="65" customFormat="1" ht="30" customHeight="1" x14ac:dyDescent="0.2">
      <c r="A135" s="66" t="s">
        <v>58</v>
      </c>
      <c r="B135" s="67" t="s">
        <v>271</v>
      </c>
      <c r="C135" s="118" t="s">
        <v>245</v>
      </c>
      <c r="D135" s="119" t="s">
        <v>244</v>
      </c>
      <c r="E135" s="70"/>
      <c r="F135" s="110"/>
      <c r="G135" s="53"/>
      <c r="H135" s="95"/>
    </row>
    <row r="136" spans="1:8" s="75" customFormat="1" ht="30" customHeight="1" x14ac:dyDescent="0.2">
      <c r="A136" s="66" t="s">
        <v>192</v>
      </c>
      <c r="B136" s="76" t="s">
        <v>32</v>
      </c>
      <c r="C136" s="68" t="s">
        <v>193</v>
      </c>
      <c r="D136" s="77"/>
      <c r="E136" s="70" t="s">
        <v>38</v>
      </c>
      <c r="F136" s="110">
        <f>F134</f>
        <v>5</v>
      </c>
      <c r="G136" s="72"/>
      <c r="H136" s="73">
        <f>ROUND(G136*F136,2)</f>
        <v>0</v>
      </c>
    </row>
    <row r="137" spans="1:8" s="75" customFormat="1" ht="30" customHeight="1" thickBot="1" x14ac:dyDescent="0.25">
      <c r="A137" s="66" t="s">
        <v>59</v>
      </c>
      <c r="B137" s="144" t="s">
        <v>39</v>
      </c>
      <c r="C137" s="84" t="s">
        <v>144</v>
      </c>
      <c r="D137" s="85"/>
      <c r="E137" s="86" t="s">
        <v>38</v>
      </c>
      <c r="F137" s="141">
        <f>F134</f>
        <v>5</v>
      </c>
      <c r="G137" s="88"/>
      <c r="H137" s="89">
        <f>ROUND(G137*F137,2)</f>
        <v>0</v>
      </c>
    </row>
    <row r="138" spans="1:8" s="65" customFormat="1" ht="36" customHeight="1" thickTop="1" x14ac:dyDescent="0.25">
      <c r="A138" s="59"/>
      <c r="B138" s="90"/>
      <c r="C138" s="91" t="s">
        <v>23</v>
      </c>
      <c r="D138" s="92"/>
      <c r="E138" s="92"/>
      <c r="F138" s="92"/>
      <c r="G138" s="53"/>
      <c r="H138" s="93"/>
    </row>
    <row r="139" spans="1:8" s="65" customFormat="1" ht="30" customHeight="1" x14ac:dyDescent="0.2">
      <c r="A139" s="81" t="s">
        <v>61</v>
      </c>
      <c r="B139" s="67" t="s">
        <v>272</v>
      </c>
      <c r="C139" s="68" t="s">
        <v>62</v>
      </c>
      <c r="D139" s="77" t="s">
        <v>145</v>
      </c>
      <c r="E139" s="70"/>
      <c r="F139" s="71"/>
      <c r="G139" s="53"/>
      <c r="H139" s="73"/>
    </row>
    <row r="140" spans="1:8" s="75" customFormat="1" ht="30" customHeight="1" x14ac:dyDescent="0.2">
      <c r="A140" s="81" t="s">
        <v>146</v>
      </c>
      <c r="B140" s="76" t="s">
        <v>32</v>
      </c>
      <c r="C140" s="68" t="s">
        <v>147</v>
      </c>
      <c r="D140" s="77"/>
      <c r="E140" s="70" t="s">
        <v>31</v>
      </c>
      <c r="F140" s="71">
        <f>F75*0.9</f>
        <v>380</v>
      </c>
      <c r="G140" s="72"/>
      <c r="H140" s="73">
        <f>ROUND(G140*F140,2)</f>
        <v>0</v>
      </c>
    </row>
    <row r="141" spans="1:8" s="75" customFormat="1" ht="30" customHeight="1" x14ac:dyDescent="0.2">
      <c r="A141" s="81" t="s">
        <v>378</v>
      </c>
      <c r="B141" s="67" t="s">
        <v>273</v>
      </c>
      <c r="C141" s="68" t="s">
        <v>379</v>
      </c>
      <c r="D141" s="77" t="s">
        <v>187</v>
      </c>
      <c r="E141" s="70" t="s">
        <v>31</v>
      </c>
      <c r="F141" s="71">
        <f>F75*0.1</f>
        <v>42</v>
      </c>
      <c r="G141" s="72"/>
      <c r="H141" s="73">
        <f>ROUND(G141*F141,2)</f>
        <v>0</v>
      </c>
    </row>
    <row r="142" spans="1:8" s="58" customFormat="1" ht="30" customHeight="1" thickBot="1" x14ac:dyDescent="0.25">
      <c r="A142" s="145"/>
      <c r="B142" s="124" t="s">
        <v>13</v>
      </c>
      <c r="C142" s="253" t="str">
        <f>C71</f>
        <v>Larsen Avenue Rehabilitation - Brazier Street to Roch Street</v>
      </c>
      <c r="D142" s="254"/>
      <c r="E142" s="254"/>
      <c r="F142" s="255"/>
      <c r="G142" s="146" t="s">
        <v>17</v>
      </c>
      <c r="H142" s="145">
        <f>SUM(H71:H141)</f>
        <v>0</v>
      </c>
    </row>
    <row r="143" spans="1:8" s="58" customFormat="1" ht="30" customHeight="1" thickTop="1" thickBot="1" x14ac:dyDescent="0.25">
      <c r="A143" s="55"/>
      <c r="B143" s="56" t="s">
        <v>14</v>
      </c>
      <c r="C143" s="256" t="s">
        <v>404</v>
      </c>
      <c r="D143" s="257"/>
      <c r="E143" s="257"/>
      <c r="F143" s="258"/>
      <c r="G143" s="53"/>
      <c r="H143" s="57"/>
    </row>
    <row r="144" spans="1:8" s="65" customFormat="1" ht="36" customHeight="1" thickTop="1" x14ac:dyDescent="0.25">
      <c r="A144" s="59"/>
      <c r="B144" s="60"/>
      <c r="C144" s="61" t="s">
        <v>19</v>
      </c>
      <c r="D144" s="62"/>
      <c r="E144" s="62"/>
      <c r="F144" s="62"/>
      <c r="G144" s="63"/>
      <c r="H144" s="64"/>
    </row>
    <row r="145" spans="1:8" s="75" customFormat="1" ht="30" customHeight="1" x14ac:dyDescent="0.2">
      <c r="A145" s="66" t="s">
        <v>405</v>
      </c>
      <c r="B145" s="67" t="s">
        <v>207</v>
      </c>
      <c r="C145" s="68" t="s">
        <v>406</v>
      </c>
      <c r="D145" s="69" t="s">
        <v>345</v>
      </c>
      <c r="E145" s="70" t="s">
        <v>29</v>
      </c>
      <c r="F145" s="71">
        <f>F189*150/1000</f>
        <v>21</v>
      </c>
      <c r="G145" s="72"/>
      <c r="H145" s="73">
        <f>ROUND(G145*F145,2)</f>
        <v>0</v>
      </c>
    </row>
    <row r="146" spans="1:8" s="65" customFormat="1" ht="38.450000000000003" customHeight="1" x14ac:dyDescent="0.2">
      <c r="A146" s="74" t="s">
        <v>34</v>
      </c>
      <c r="B146" s="67" t="s">
        <v>208</v>
      </c>
      <c r="C146" s="68" t="s">
        <v>35</v>
      </c>
      <c r="D146" s="69" t="s">
        <v>345</v>
      </c>
      <c r="E146" s="70"/>
      <c r="F146" s="122"/>
      <c r="G146" s="53"/>
      <c r="H146" s="73"/>
    </row>
    <row r="147" spans="1:8" s="65" customFormat="1" ht="36" customHeight="1" x14ac:dyDescent="0.2">
      <c r="A147" s="74" t="s">
        <v>381</v>
      </c>
      <c r="B147" s="76" t="s">
        <v>32</v>
      </c>
      <c r="C147" s="68" t="s">
        <v>382</v>
      </c>
      <c r="D147" s="77" t="s">
        <v>2</v>
      </c>
      <c r="E147" s="70" t="s">
        <v>29</v>
      </c>
      <c r="F147" s="71">
        <f>SUM(F151:F156)*50/1000*0.25</f>
        <v>8</v>
      </c>
      <c r="G147" s="72"/>
      <c r="H147" s="73">
        <f>ROUND(G147*F147,2)</f>
        <v>0</v>
      </c>
    </row>
    <row r="148" spans="1:8" s="75" customFormat="1" ht="30" customHeight="1" thickBot="1" x14ac:dyDescent="0.25">
      <c r="A148" s="66" t="s">
        <v>36</v>
      </c>
      <c r="B148" s="127" t="s">
        <v>209</v>
      </c>
      <c r="C148" s="68" t="s">
        <v>37</v>
      </c>
      <c r="D148" s="128" t="s">
        <v>345</v>
      </c>
      <c r="E148" s="70" t="s">
        <v>31</v>
      </c>
      <c r="F148" s="71">
        <f>(SUM(F172:F176)+80)*1.1*0.6</f>
        <v>691</v>
      </c>
      <c r="G148" s="72"/>
      <c r="H148" s="73">
        <f>ROUND(G148*F148,2)</f>
        <v>0</v>
      </c>
    </row>
    <row r="149" spans="1:8" s="65" customFormat="1" ht="43.9" customHeight="1" thickTop="1" x14ac:dyDescent="0.25">
      <c r="A149" s="59"/>
      <c r="B149" s="79"/>
      <c r="C149" s="61" t="s">
        <v>161</v>
      </c>
      <c r="D149" s="80"/>
      <c r="E149" s="80"/>
      <c r="F149" s="80"/>
      <c r="G149" s="63"/>
      <c r="H149" s="64"/>
    </row>
    <row r="150" spans="1:8" s="75" customFormat="1" ht="30" customHeight="1" x14ac:dyDescent="0.2">
      <c r="A150" s="81" t="s">
        <v>361</v>
      </c>
      <c r="B150" s="67" t="s">
        <v>274</v>
      </c>
      <c r="C150" s="68" t="s">
        <v>362</v>
      </c>
      <c r="D150" s="77" t="s">
        <v>162</v>
      </c>
      <c r="E150" s="70"/>
      <c r="F150" s="122"/>
      <c r="G150" s="53"/>
      <c r="H150" s="73"/>
    </row>
    <row r="151" spans="1:8" s="75" customFormat="1" ht="43.9" customHeight="1" x14ac:dyDescent="0.2">
      <c r="A151" s="81" t="s">
        <v>363</v>
      </c>
      <c r="B151" s="76" t="s">
        <v>32</v>
      </c>
      <c r="C151" s="68" t="s">
        <v>214</v>
      </c>
      <c r="D151" s="77" t="s">
        <v>2</v>
      </c>
      <c r="E151" s="70" t="s">
        <v>31</v>
      </c>
      <c r="F151" s="71">
        <f>35</f>
        <v>35</v>
      </c>
      <c r="G151" s="72"/>
      <c r="H151" s="73">
        <f>ROUND(G151*F151,2)</f>
        <v>0</v>
      </c>
    </row>
    <row r="152" spans="1:8" s="75" customFormat="1" ht="30" customHeight="1" x14ac:dyDescent="0.2">
      <c r="A152" s="81" t="s">
        <v>383</v>
      </c>
      <c r="B152" s="67" t="s">
        <v>275</v>
      </c>
      <c r="C152" s="68" t="s">
        <v>384</v>
      </c>
      <c r="D152" s="77" t="s">
        <v>162</v>
      </c>
      <c r="E152" s="70"/>
      <c r="F152" s="122"/>
      <c r="G152" s="53"/>
      <c r="H152" s="73"/>
    </row>
    <row r="153" spans="1:8" s="75" customFormat="1" ht="43.9" customHeight="1" x14ac:dyDescent="0.2">
      <c r="A153" s="81" t="s">
        <v>385</v>
      </c>
      <c r="B153" s="76" t="s">
        <v>32</v>
      </c>
      <c r="C153" s="68" t="s">
        <v>215</v>
      </c>
      <c r="D153" s="77" t="s">
        <v>2</v>
      </c>
      <c r="E153" s="70" t="s">
        <v>31</v>
      </c>
      <c r="F153" s="71">
        <f>42*1.1</f>
        <v>46</v>
      </c>
      <c r="G153" s="72"/>
      <c r="H153" s="73">
        <f t="shared" ref="H153:H158" si="4">ROUND(G153*F153,2)</f>
        <v>0</v>
      </c>
    </row>
    <row r="154" spans="1:8" s="75" customFormat="1" ht="43.9" customHeight="1" x14ac:dyDescent="0.2">
      <c r="A154" s="81" t="s">
        <v>386</v>
      </c>
      <c r="B154" s="76" t="s">
        <v>39</v>
      </c>
      <c r="C154" s="68" t="s">
        <v>216</v>
      </c>
      <c r="D154" s="77" t="s">
        <v>2</v>
      </c>
      <c r="E154" s="70" t="s">
        <v>31</v>
      </c>
      <c r="F154" s="71">
        <f>400+7+20+13</f>
        <v>440</v>
      </c>
      <c r="G154" s="72"/>
      <c r="H154" s="73">
        <f t="shared" si="4"/>
        <v>0</v>
      </c>
    </row>
    <row r="155" spans="1:8" s="75" customFormat="1" ht="43.9" customHeight="1" x14ac:dyDescent="0.2">
      <c r="A155" s="81" t="s">
        <v>387</v>
      </c>
      <c r="B155" s="76" t="s">
        <v>49</v>
      </c>
      <c r="C155" s="68" t="s">
        <v>388</v>
      </c>
      <c r="D155" s="77" t="s">
        <v>2</v>
      </c>
      <c r="E155" s="70" t="s">
        <v>31</v>
      </c>
      <c r="F155" s="71">
        <v>40</v>
      </c>
      <c r="G155" s="72"/>
      <c r="H155" s="73">
        <f t="shared" si="4"/>
        <v>0</v>
      </c>
    </row>
    <row r="156" spans="1:8" s="75" customFormat="1" ht="43.9" customHeight="1" x14ac:dyDescent="0.2">
      <c r="A156" s="81" t="s">
        <v>389</v>
      </c>
      <c r="B156" s="76" t="s">
        <v>60</v>
      </c>
      <c r="C156" s="68" t="s">
        <v>217</v>
      </c>
      <c r="D156" s="77" t="s">
        <v>2</v>
      </c>
      <c r="E156" s="70" t="s">
        <v>31</v>
      </c>
      <c r="F156" s="71">
        <v>50</v>
      </c>
      <c r="G156" s="72"/>
      <c r="H156" s="73">
        <f t="shared" si="4"/>
        <v>0</v>
      </c>
    </row>
    <row r="157" spans="1:8" s="75" customFormat="1" ht="30" customHeight="1" x14ac:dyDescent="0.2">
      <c r="A157" s="81" t="s">
        <v>218</v>
      </c>
      <c r="B157" s="68" t="s">
        <v>276</v>
      </c>
      <c r="C157" s="129" t="s">
        <v>219</v>
      </c>
      <c r="D157" s="77" t="s">
        <v>312</v>
      </c>
      <c r="E157" s="70" t="s">
        <v>31</v>
      </c>
      <c r="F157" s="71">
        <v>65</v>
      </c>
      <c r="G157" s="72"/>
      <c r="H157" s="73">
        <f t="shared" si="4"/>
        <v>0</v>
      </c>
    </row>
    <row r="158" spans="1:8" s="75" customFormat="1" ht="30" customHeight="1" x14ac:dyDescent="0.2">
      <c r="A158" s="81" t="s">
        <v>220</v>
      </c>
      <c r="B158" s="68" t="s">
        <v>277</v>
      </c>
      <c r="C158" s="129" t="s">
        <v>221</v>
      </c>
      <c r="D158" s="77" t="s">
        <v>312</v>
      </c>
      <c r="E158" s="70" t="s">
        <v>31</v>
      </c>
      <c r="F158" s="71">
        <v>65</v>
      </c>
      <c r="G158" s="72"/>
      <c r="H158" s="73">
        <f t="shared" si="4"/>
        <v>0</v>
      </c>
    </row>
    <row r="159" spans="1:8" s="75" customFormat="1" ht="30" customHeight="1" x14ac:dyDescent="0.2">
      <c r="A159" s="81"/>
      <c r="B159" s="68" t="s">
        <v>278</v>
      </c>
      <c r="C159" s="68" t="s">
        <v>390</v>
      </c>
      <c r="D159" s="77" t="s">
        <v>160</v>
      </c>
      <c r="E159" s="70" t="s">
        <v>31</v>
      </c>
      <c r="F159" s="71">
        <f>0.15*SUM(F151:F156)</f>
        <v>92</v>
      </c>
      <c r="G159" s="72"/>
      <c r="H159" s="73">
        <f>ROUND(G159*F159,2)</f>
        <v>0</v>
      </c>
    </row>
    <row r="160" spans="1:8" s="75" customFormat="1" ht="30" customHeight="1" x14ac:dyDescent="0.2">
      <c r="A160" s="81" t="s">
        <v>40</v>
      </c>
      <c r="B160" s="67" t="s">
        <v>279</v>
      </c>
      <c r="C160" s="68" t="s">
        <v>41</v>
      </c>
      <c r="D160" s="77" t="s">
        <v>162</v>
      </c>
      <c r="E160" s="70"/>
      <c r="F160" s="122"/>
      <c r="G160" s="53"/>
      <c r="H160" s="73"/>
    </row>
    <row r="161" spans="1:8" s="75" customFormat="1" ht="30" customHeight="1" x14ac:dyDescent="0.2">
      <c r="A161" s="81" t="s">
        <v>42</v>
      </c>
      <c r="B161" s="76" t="s">
        <v>32</v>
      </c>
      <c r="C161" s="68" t="s">
        <v>43</v>
      </c>
      <c r="D161" s="77" t="s">
        <v>2</v>
      </c>
      <c r="E161" s="70" t="s">
        <v>38</v>
      </c>
      <c r="F161" s="71">
        <v>1150</v>
      </c>
      <c r="G161" s="72"/>
      <c r="H161" s="73">
        <f>ROUND(G161*F161,2)</f>
        <v>0</v>
      </c>
    </row>
    <row r="162" spans="1:8" s="75" customFormat="1" ht="30" customHeight="1" x14ac:dyDescent="0.2">
      <c r="A162" s="81" t="s">
        <v>44</v>
      </c>
      <c r="B162" s="67" t="s">
        <v>280</v>
      </c>
      <c r="C162" s="68" t="s">
        <v>45</v>
      </c>
      <c r="D162" s="77" t="s">
        <v>162</v>
      </c>
      <c r="E162" s="70"/>
      <c r="F162" s="71"/>
      <c r="G162" s="53"/>
      <c r="H162" s="73"/>
    </row>
    <row r="163" spans="1:8" s="75" customFormat="1" ht="30" customHeight="1" x14ac:dyDescent="0.2">
      <c r="A163" s="130" t="s">
        <v>163</v>
      </c>
      <c r="B163" s="131" t="s">
        <v>32</v>
      </c>
      <c r="C163" s="132" t="s">
        <v>164</v>
      </c>
      <c r="D163" s="131" t="s">
        <v>2</v>
      </c>
      <c r="E163" s="131" t="s">
        <v>38</v>
      </c>
      <c r="F163" s="71">
        <v>230</v>
      </c>
      <c r="G163" s="72"/>
      <c r="H163" s="73">
        <f>ROUND(G163*F163,2)</f>
        <v>0</v>
      </c>
    </row>
    <row r="164" spans="1:8" s="75" customFormat="1" ht="30" customHeight="1" x14ac:dyDescent="0.2">
      <c r="A164" s="81" t="s">
        <v>46</v>
      </c>
      <c r="B164" s="144" t="s">
        <v>39</v>
      </c>
      <c r="C164" s="84" t="s">
        <v>47</v>
      </c>
      <c r="D164" s="85" t="s">
        <v>2</v>
      </c>
      <c r="E164" s="86" t="s">
        <v>38</v>
      </c>
      <c r="F164" s="147">
        <v>1990</v>
      </c>
      <c r="G164" s="88"/>
      <c r="H164" s="89">
        <f>ROUND(G164*F164,2)</f>
        <v>0</v>
      </c>
    </row>
    <row r="165" spans="1:8" s="65" customFormat="1" ht="43.9" customHeight="1" x14ac:dyDescent="0.2">
      <c r="A165" s="81" t="s">
        <v>222</v>
      </c>
      <c r="B165" s="67" t="s">
        <v>281</v>
      </c>
      <c r="C165" s="68" t="s">
        <v>223</v>
      </c>
      <c r="D165" s="77" t="s">
        <v>94</v>
      </c>
      <c r="E165" s="70"/>
      <c r="F165" s="122"/>
      <c r="G165" s="53"/>
      <c r="H165" s="73"/>
    </row>
    <row r="166" spans="1:8" s="75" customFormat="1" ht="30" customHeight="1" x14ac:dyDescent="0.2">
      <c r="A166" s="81" t="s">
        <v>224</v>
      </c>
      <c r="B166" s="76" t="s">
        <v>32</v>
      </c>
      <c r="C166" s="68" t="s">
        <v>95</v>
      </c>
      <c r="D166" s="77" t="s">
        <v>225</v>
      </c>
      <c r="E166" s="70"/>
      <c r="F166" s="122"/>
      <c r="G166" s="53"/>
      <c r="H166" s="73"/>
    </row>
    <row r="167" spans="1:8" s="75" customFormat="1" ht="30" customHeight="1" x14ac:dyDescent="0.2">
      <c r="A167" s="81" t="s">
        <v>226</v>
      </c>
      <c r="B167" s="82" t="s">
        <v>96</v>
      </c>
      <c r="C167" s="68" t="s">
        <v>227</v>
      </c>
      <c r="D167" s="77"/>
      <c r="E167" s="70" t="s">
        <v>31</v>
      </c>
      <c r="F167" s="71">
        <v>105</v>
      </c>
      <c r="G167" s="72"/>
      <c r="H167" s="73">
        <f>ROUND(G167*F167,2)</f>
        <v>0</v>
      </c>
    </row>
    <row r="168" spans="1:8" s="75" customFormat="1" ht="30" customHeight="1" x14ac:dyDescent="0.2">
      <c r="A168" s="81" t="s">
        <v>228</v>
      </c>
      <c r="B168" s="82" t="s">
        <v>97</v>
      </c>
      <c r="C168" s="68" t="s">
        <v>229</v>
      </c>
      <c r="D168" s="77"/>
      <c r="E168" s="70" t="s">
        <v>31</v>
      </c>
      <c r="F168" s="71">
        <v>85</v>
      </c>
      <c r="G168" s="72"/>
      <c r="H168" s="73">
        <f>ROUND(G168*F168,2)</f>
        <v>0</v>
      </c>
    </row>
    <row r="169" spans="1:8" s="75" customFormat="1" ht="30" customHeight="1" x14ac:dyDescent="0.2">
      <c r="A169" s="81" t="s">
        <v>251</v>
      </c>
      <c r="B169" s="82" t="s">
        <v>98</v>
      </c>
      <c r="C169" s="68" t="s">
        <v>252</v>
      </c>
      <c r="D169" s="77" t="s">
        <v>2</v>
      </c>
      <c r="E169" s="70" t="s">
        <v>31</v>
      </c>
      <c r="F169" s="71">
        <v>90</v>
      </c>
      <c r="G169" s="72"/>
      <c r="H169" s="73">
        <f>ROUND(G169*F169,2)</f>
        <v>0</v>
      </c>
    </row>
    <row r="170" spans="1:8" s="75" customFormat="1" ht="30" customHeight="1" x14ac:dyDescent="0.2">
      <c r="A170" s="81" t="s">
        <v>99</v>
      </c>
      <c r="B170" s="67" t="s">
        <v>282</v>
      </c>
      <c r="C170" s="68" t="s">
        <v>50</v>
      </c>
      <c r="D170" s="77" t="s">
        <v>230</v>
      </c>
      <c r="E170" s="70"/>
      <c r="F170" s="122"/>
      <c r="G170" s="53"/>
      <c r="H170" s="73"/>
    </row>
    <row r="171" spans="1:8" s="75" customFormat="1" ht="30" x14ac:dyDescent="0.2">
      <c r="A171" s="81" t="s">
        <v>391</v>
      </c>
      <c r="B171" s="76" t="s">
        <v>32</v>
      </c>
      <c r="C171" s="68" t="s">
        <v>392</v>
      </c>
      <c r="D171" s="77" t="s">
        <v>300</v>
      </c>
      <c r="E171" s="70"/>
      <c r="F171" s="122"/>
      <c r="G171" s="53"/>
      <c r="H171" s="73"/>
    </row>
    <row r="172" spans="1:8" s="75" customFormat="1" ht="30" customHeight="1" x14ac:dyDescent="0.2">
      <c r="A172" s="81" t="s">
        <v>407</v>
      </c>
      <c r="B172" s="136" t="s">
        <v>96</v>
      </c>
      <c r="C172" s="148" t="s">
        <v>311</v>
      </c>
      <c r="D172" s="69"/>
      <c r="E172" s="138" t="s">
        <v>48</v>
      </c>
      <c r="F172" s="71">
        <f>2+3+8+3+3+3+1</f>
        <v>23</v>
      </c>
      <c r="G172" s="72"/>
      <c r="H172" s="139">
        <f>ROUND(G172*F172,2)</f>
        <v>0</v>
      </c>
    </row>
    <row r="173" spans="1:8" s="75" customFormat="1" ht="30" customHeight="1" x14ac:dyDescent="0.2">
      <c r="A173" s="81" t="s">
        <v>408</v>
      </c>
      <c r="B173" s="136" t="s">
        <v>97</v>
      </c>
      <c r="C173" s="148" t="s">
        <v>409</v>
      </c>
      <c r="D173" s="69"/>
      <c r="E173" s="138" t="s">
        <v>48</v>
      </c>
      <c r="F173" s="71">
        <f>12+5+7+16+27+6+6+18+5+12+18+21+16+23+28+20+5+20+16.5+28+10+28+28+8</f>
        <v>384</v>
      </c>
      <c r="G173" s="72"/>
      <c r="H173" s="139">
        <f>ROUND(G173*F173,2)</f>
        <v>0</v>
      </c>
    </row>
    <row r="174" spans="1:8" s="75" customFormat="1" ht="30" customHeight="1" x14ac:dyDescent="0.2">
      <c r="A174" s="81" t="s">
        <v>393</v>
      </c>
      <c r="B174" s="136" t="s">
        <v>410</v>
      </c>
      <c r="C174" s="148" t="s">
        <v>394</v>
      </c>
      <c r="D174" s="69" t="s">
        <v>2</v>
      </c>
      <c r="E174" s="138" t="s">
        <v>48</v>
      </c>
      <c r="F174" s="71">
        <f>70+45+40+67+35+30</f>
        <v>287</v>
      </c>
      <c r="G174" s="72"/>
      <c r="H174" s="139">
        <f>ROUND(G174*F174,2)</f>
        <v>0</v>
      </c>
    </row>
    <row r="175" spans="1:8" s="75" customFormat="1" ht="30" customHeight="1" x14ac:dyDescent="0.2">
      <c r="A175" s="81" t="s">
        <v>395</v>
      </c>
      <c r="B175" s="76" t="s">
        <v>39</v>
      </c>
      <c r="C175" s="68" t="s">
        <v>165</v>
      </c>
      <c r="D175" s="77" t="s">
        <v>101</v>
      </c>
      <c r="E175" s="70" t="s">
        <v>48</v>
      </c>
      <c r="F175" s="71">
        <f>5+9+9+10+8+5+8+5+7+5+7+9+5+5+20+20+10+10</f>
        <v>157</v>
      </c>
      <c r="G175" s="72"/>
      <c r="H175" s="73">
        <f>ROUND(G175*F175,2)</f>
        <v>0</v>
      </c>
    </row>
    <row r="176" spans="1:8" s="140" customFormat="1" ht="30" customHeight="1" x14ac:dyDescent="0.2">
      <c r="A176" s="81" t="s">
        <v>166</v>
      </c>
      <c r="B176" s="76" t="s">
        <v>49</v>
      </c>
      <c r="C176" s="68" t="s">
        <v>102</v>
      </c>
      <c r="D176" s="77" t="s">
        <v>103</v>
      </c>
      <c r="E176" s="70" t="s">
        <v>48</v>
      </c>
      <c r="F176" s="71">
        <f>6+3+3+3+3+3+6+4*1.5+1.5*4+4.5*4+1.5*4+6+6*1.5+4*1.5+1.5*2+2.5+2.5+4*1.5+4*1.5+6+4*1.5</f>
        <v>116</v>
      </c>
      <c r="G176" s="72"/>
      <c r="H176" s="73">
        <f>ROUND(G176*F176,2)</f>
        <v>0</v>
      </c>
    </row>
    <row r="177" spans="1:8" s="75" customFormat="1" ht="43.9" customHeight="1" x14ac:dyDescent="0.2">
      <c r="A177" s="81" t="s">
        <v>167</v>
      </c>
      <c r="B177" s="67" t="s">
        <v>283</v>
      </c>
      <c r="C177" s="68" t="s">
        <v>168</v>
      </c>
      <c r="D177" s="77" t="s">
        <v>368</v>
      </c>
      <c r="E177" s="114"/>
      <c r="F177" s="122"/>
      <c r="G177" s="53"/>
      <c r="H177" s="73"/>
    </row>
    <row r="178" spans="1:8" s="75" customFormat="1" ht="30" customHeight="1" x14ac:dyDescent="0.2">
      <c r="A178" s="81" t="s">
        <v>234</v>
      </c>
      <c r="B178" s="76" t="s">
        <v>32</v>
      </c>
      <c r="C178" s="68" t="s">
        <v>235</v>
      </c>
      <c r="D178" s="77"/>
      <c r="E178" s="70"/>
      <c r="F178" s="122"/>
      <c r="G178" s="53"/>
      <c r="H178" s="73"/>
    </row>
    <row r="179" spans="1:8" s="75" customFormat="1" ht="30" customHeight="1" x14ac:dyDescent="0.2">
      <c r="A179" s="81" t="s">
        <v>169</v>
      </c>
      <c r="B179" s="82" t="s">
        <v>96</v>
      </c>
      <c r="C179" s="68" t="s">
        <v>116</v>
      </c>
      <c r="D179" s="77"/>
      <c r="E179" s="70" t="s">
        <v>33</v>
      </c>
      <c r="F179" s="71">
        <f>5470*80/1000*2.4*1.05</f>
        <v>1103</v>
      </c>
      <c r="G179" s="72"/>
      <c r="H179" s="73">
        <f>ROUND(G179*F179,2)</f>
        <v>0</v>
      </c>
    </row>
    <row r="180" spans="1:8" s="75" customFormat="1" ht="30" customHeight="1" x14ac:dyDescent="0.2">
      <c r="A180" s="81" t="s">
        <v>170</v>
      </c>
      <c r="B180" s="76" t="s">
        <v>39</v>
      </c>
      <c r="C180" s="68" t="s">
        <v>68</v>
      </c>
      <c r="D180" s="77"/>
      <c r="E180" s="70"/>
      <c r="F180" s="71"/>
      <c r="G180" s="53"/>
      <c r="H180" s="73"/>
    </row>
    <row r="181" spans="1:8" s="75" customFormat="1" ht="30" customHeight="1" x14ac:dyDescent="0.2">
      <c r="A181" s="81" t="s">
        <v>171</v>
      </c>
      <c r="B181" s="82" t="s">
        <v>96</v>
      </c>
      <c r="C181" s="68" t="s">
        <v>116</v>
      </c>
      <c r="D181" s="77"/>
      <c r="E181" s="70" t="s">
        <v>33</v>
      </c>
      <c r="F181" s="71">
        <f>(6920-5470+70)*80/1000*2.4*1.05</f>
        <v>306</v>
      </c>
      <c r="G181" s="72"/>
      <c r="H181" s="73">
        <f>ROUND(G181*F181,2)</f>
        <v>0</v>
      </c>
    </row>
    <row r="182" spans="1:8" s="65" customFormat="1" ht="30" customHeight="1" x14ac:dyDescent="0.2">
      <c r="A182" s="81" t="s">
        <v>104</v>
      </c>
      <c r="B182" s="67" t="s">
        <v>284</v>
      </c>
      <c r="C182" s="68" t="s">
        <v>106</v>
      </c>
      <c r="D182" s="77" t="s">
        <v>236</v>
      </c>
      <c r="E182" s="70"/>
      <c r="F182" s="122"/>
      <c r="G182" s="53"/>
      <c r="H182" s="73"/>
    </row>
    <row r="183" spans="1:8" s="75" customFormat="1" ht="30" customHeight="1" x14ac:dyDescent="0.2">
      <c r="A183" s="81" t="s">
        <v>107</v>
      </c>
      <c r="B183" s="76" t="s">
        <v>32</v>
      </c>
      <c r="C183" s="68" t="s">
        <v>237</v>
      </c>
      <c r="D183" s="77" t="s">
        <v>2</v>
      </c>
      <c r="E183" s="70" t="s">
        <v>31</v>
      </c>
      <c r="F183" s="71">
        <f>3115+35</f>
        <v>3150</v>
      </c>
      <c r="G183" s="72"/>
      <c r="H183" s="73">
        <f>ROUND(G183*F183,2)</f>
        <v>0</v>
      </c>
    </row>
    <row r="184" spans="1:8" s="75" customFormat="1" ht="30" customHeight="1" x14ac:dyDescent="0.2">
      <c r="A184" s="81" t="s">
        <v>238</v>
      </c>
      <c r="B184" s="76" t="s">
        <v>39</v>
      </c>
      <c r="C184" s="68" t="s">
        <v>239</v>
      </c>
      <c r="D184" s="77" t="s">
        <v>2</v>
      </c>
      <c r="E184" s="70" t="s">
        <v>31</v>
      </c>
      <c r="F184" s="71">
        <v>3150</v>
      </c>
      <c r="G184" s="72"/>
      <c r="H184" s="73">
        <f>ROUND(G184*F184,2)</f>
        <v>0</v>
      </c>
    </row>
    <row r="185" spans="1:8" s="75" customFormat="1" ht="30" customHeight="1" x14ac:dyDescent="0.2">
      <c r="A185" s="81" t="s">
        <v>240</v>
      </c>
      <c r="B185" s="76" t="s">
        <v>49</v>
      </c>
      <c r="C185" s="68" t="s">
        <v>241</v>
      </c>
      <c r="D185" s="77" t="s">
        <v>2</v>
      </c>
      <c r="E185" s="70" t="s">
        <v>31</v>
      </c>
      <c r="F185" s="126">
        <v>250</v>
      </c>
      <c r="G185" s="72"/>
      <c r="H185" s="73">
        <f>ROUND(G185*F185,2)</f>
        <v>0</v>
      </c>
    </row>
    <row r="186" spans="1:8" s="65" customFormat="1" ht="30" customHeight="1" x14ac:dyDescent="0.2">
      <c r="A186" s="81" t="s">
        <v>411</v>
      </c>
      <c r="B186" s="67" t="s">
        <v>285</v>
      </c>
      <c r="C186" s="68" t="s">
        <v>396</v>
      </c>
      <c r="D186" s="77" t="s">
        <v>202</v>
      </c>
      <c r="E186" s="70" t="s">
        <v>31</v>
      </c>
      <c r="F186" s="94">
        <v>2000</v>
      </c>
      <c r="G186" s="72"/>
      <c r="H186" s="73">
        <f>ROUND(G186*F186,2)</f>
        <v>0</v>
      </c>
    </row>
    <row r="187" spans="1:8" s="75" customFormat="1" ht="30" customHeight="1" thickBot="1" x14ac:dyDescent="0.25">
      <c r="A187" s="81" t="s">
        <v>108</v>
      </c>
      <c r="B187" s="67" t="s">
        <v>286</v>
      </c>
      <c r="C187" s="68" t="s">
        <v>110</v>
      </c>
      <c r="D187" s="77" t="s">
        <v>172</v>
      </c>
      <c r="E187" s="70" t="s">
        <v>38</v>
      </c>
      <c r="F187" s="94">
        <v>57</v>
      </c>
      <c r="G187" s="72"/>
      <c r="H187" s="73">
        <f>ROUND(G187*F187,2)</f>
        <v>0</v>
      </c>
    </row>
    <row r="188" spans="1:8" s="65" customFormat="1" ht="34.5" customHeight="1" thickTop="1" x14ac:dyDescent="0.25">
      <c r="A188" s="59"/>
      <c r="B188" s="60"/>
      <c r="C188" s="61" t="s">
        <v>174</v>
      </c>
      <c r="D188" s="80"/>
      <c r="E188" s="80"/>
      <c r="F188" s="80"/>
      <c r="G188" s="63"/>
      <c r="H188" s="64"/>
    </row>
    <row r="189" spans="1:8" s="65" customFormat="1" ht="30" customHeight="1" thickBot="1" x14ac:dyDescent="0.25">
      <c r="A189" s="66" t="s">
        <v>156</v>
      </c>
      <c r="B189" s="83" t="s">
        <v>287</v>
      </c>
      <c r="C189" s="84" t="s">
        <v>157</v>
      </c>
      <c r="D189" s="85" t="s">
        <v>158</v>
      </c>
      <c r="E189" s="86" t="s">
        <v>31</v>
      </c>
      <c r="F189" s="87">
        <v>140</v>
      </c>
      <c r="G189" s="88"/>
      <c r="H189" s="89">
        <f>ROUND(G189*F189,2)</f>
        <v>0</v>
      </c>
    </row>
    <row r="190" spans="1:8" s="65" customFormat="1" ht="36" customHeight="1" thickTop="1" x14ac:dyDescent="0.25">
      <c r="A190" s="59"/>
      <c r="B190" s="149"/>
      <c r="C190" s="150" t="s">
        <v>20</v>
      </c>
      <c r="D190" s="151"/>
      <c r="E190" s="151"/>
      <c r="F190" s="151"/>
      <c r="G190" s="152"/>
      <c r="H190" s="153"/>
    </row>
    <row r="191" spans="1:8" s="65" customFormat="1" ht="30" customHeight="1" thickBot="1" x14ac:dyDescent="0.25">
      <c r="A191" s="66" t="s">
        <v>55</v>
      </c>
      <c r="B191" s="67" t="s">
        <v>288</v>
      </c>
      <c r="C191" s="68" t="s">
        <v>56</v>
      </c>
      <c r="D191" s="77" t="s">
        <v>118</v>
      </c>
      <c r="E191" s="70" t="s">
        <v>48</v>
      </c>
      <c r="F191" s="94">
        <f>0.2*6920</f>
        <v>1384</v>
      </c>
      <c r="G191" s="72"/>
      <c r="H191" s="73">
        <f>ROUND(G191*F191,2)</f>
        <v>0</v>
      </c>
    </row>
    <row r="192" spans="1:8" s="65" customFormat="1" ht="36" customHeight="1" thickTop="1" x14ac:dyDescent="0.25">
      <c r="A192" s="59"/>
      <c r="B192" s="60"/>
      <c r="C192" s="61" t="s">
        <v>21</v>
      </c>
      <c r="D192" s="80"/>
      <c r="E192" s="80"/>
      <c r="F192" s="80"/>
      <c r="G192" s="63"/>
      <c r="H192" s="64"/>
    </row>
    <row r="193" spans="1:8" s="65" customFormat="1" ht="30" customHeight="1" x14ac:dyDescent="0.2">
      <c r="A193" s="66" t="s">
        <v>119</v>
      </c>
      <c r="B193" s="67" t="s">
        <v>289</v>
      </c>
      <c r="C193" s="68" t="s">
        <v>121</v>
      </c>
      <c r="D193" s="77" t="s">
        <v>122</v>
      </c>
      <c r="E193" s="70"/>
      <c r="F193" s="154"/>
      <c r="G193" s="53"/>
      <c r="H193" s="95"/>
    </row>
    <row r="194" spans="1:8" s="65" customFormat="1" ht="30" customHeight="1" x14ac:dyDescent="0.2">
      <c r="A194" s="66" t="s">
        <v>123</v>
      </c>
      <c r="B194" s="76" t="s">
        <v>32</v>
      </c>
      <c r="C194" s="68" t="s">
        <v>177</v>
      </c>
      <c r="D194" s="77"/>
      <c r="E194" s="70" t="s">
        <v>38</v>
      </c>
      <c r="F194" s="110">
        <v>2</v>
      </c>
      <c r="G194" s="72"/>
      <c r="H194" s="73">
        <f>ROUND(G194*F194,2)</f>
        <v>0</v>
      </c>
    </row>
    <row r="195" spans="1:8" s="75" customFormat="1" ht="30" customHeight="1" x14ac:dyDescent="0.2">
      <c r="A195" s="66" t="s">
        <v>124</v>
      </c>
      <c r="B195" s="67" t="s">
        <v>290</v>
      </c>
      <c r="C195" s="68" t="s">
        <v>126</v>
      </c>
      <c r="D195" s="77" t="s">
        <v>122</v>
      </c>
      <c r="E195" s="70"/>
      <c r="F195" s="110"/>
      <c r="G195" s="53"/>
      <c r="H195" s="95"/>
    </row>
    <row r="196" spans="1:8" s="75" customFormat="1" ht="30" customHeight="1" x14ac:dyDescent="0.2">
      <c r="A196" s="66" t="s">
        <v>127</v>
      </c>
      <c r="B196" s="76" t="s">
        <v>32</v>
      </c>
      <c r="C196" s="68" t="s">
        <v>128</v>
      </c>
      <c r="D196" s="77"/>
      <c r="E196" s="70"/>
      <c r="F196" s="110"/>
      <c r="G196" s="53"/>
      <c r="H196" s="95"/>
    </row>
    <row r="197" spans="1:8" s="75" customFormat="1" ht="43.9" customHeight="1" x14ac:dyDescent="0.2">
      <c r="A197" s="66" t="s">
        <v>129</v>
      </c>
      <c r="B197" s="82" t="s">
        <v>96</v>
      </c>
      <c r="C197" s="68" t="s">
        <v>397</v>
      </c>
      <c r="D197" s="77"/>
      <c r="E197" s="70" t="s">
        <v>48</v>
      </c>
      <c r="F197" s="110">
        <f>20+13</f>
        <v>33</v>
      </c>
      <c r="G197" s="72"/>
      <c r="H197" s="73">
        <f>ROUND(G197*F197,2)</f>
        <v>0</v>
      </c>
    </row>
    <row r="198" spans="1:8" s="75" customFormat="1" ht="30" customHeight="1" x14ac:dyDescent="0.2">
      <c r="A198" s="66" t="s">
        <v>194</v>
      </c>
      <c r="B198" s="67" t="s">
        <v>291</v>
      </c>
      <c r="C198" s="68" t="s">
        <v>195</v>
      </c>
      <c r="D198" s="77" t="s">
        <v>122</v>
      </c>
      <c r="E198" s="70"/>
      <c r="F198" s="110"/>
      <c r="G198" s="53"/>
      <c r="H198" s="95"/>
    </row>
    <row r="199" spans="1:8" s="75" customFormat="1" ht="30" customHeight="1" x14ac:dyDescent="0.2">
      <c r="A199" s="66" t="s">
        <v>196</v>
      </c>
      <c r="B199" s="76" t="s">
        <v>32</v>
      </c>
      <c r="C199" s="68" t="s">
        <v>153</v>
      </c>
      <c r="D199" s="77"/>
      <c r="E199" s="70"/>
      <c r="F199" s="110"/>
      <c r="G199" s="53"/>
      <c r="H199" s="95"/>
    </row>
    <row r="200" spans="1:8" s="75" customFormat="1" ht="30" customHeight="1" x14ac:dyDescent="0.2">
      <c r="A200" s="66" t="s">
        <v>197</v>
      </c>
      <c r="B200" s="82" t="s">
        <v>96</v>
      </c>
      <c r="C200" s="68" t="s">
        <v>198</v>
      </c>
      <c r="D200" s="77"/>
      <c r="E200" s="70" t="s">
        <v>38</v>
      </c>
      <c r="F200" s="110">
        <v>4</v>
      </c>
      <c r="G200" s="72"/>
      <c r="H200" s="73">
        <f>ROUND(G200*F200,2)</f>
        <v>0</v>
      </c>
    </row>
    <row r="201" spans="1:8" s="75" customFormat="1" ht="30" customHeight="1" x14ac:dyDescent="0.2">
      <c r="A201" s="66" t="s">
        <v>325</v>
      </c>
      <c r="B201" s="67" t="s">
        <v>292</v>
      </c>
      <c r="C201" s="68" t="s">
        <v>326</v>
      </c>
      <c r="D201" s="77" t="s">
        <v>122</v>
      </c>
      <c r="E201" s="70"/>
      <c r="F201" s="110"/>
      <c r="G201" s="53"/>
      <c r="H201" s="95"/>
    </row>
    <row r="202" spans="1:8" s="75" customFormat="1" ht="30" customHeight="1" x14ac:dyDescent="0.2">
      <c r="A202" s="66" t="s">
        <v>398</v>
      </c>
      <c r="B202" s="76" t="s">
        <v>32</v>
      </c>
      <c r="C202" s="68" t="s">
        <v>399</v>
      </c>
      <c r="D202" s="77"/>
      <c r="E202" s="70"/>
      <c r="F202" s="110"/>
      <c r="G202" s="53"/>
      <c r="H202" s="95"/>
    </row>
    <row r="203" spans="1:8" s="75" customFormat="1" ht="30" customHeight="1" x14ac:dyDescent="0.2">
      <c r="A203" s="66" t="s">
        <v>400</v>
      </c>
      <c r="B203" s="82" t="s">
        <v>96</v>
      </c>
      <c r="C203" s="68" t="s">
        <v>198</v>
      </c>
      <c r="D203" s="77"/>
      <c r="E203" s="70" t="s">
        <v>48</v>
      </c>
      <c r="F203" s="110">
        <v>4</v>
      </c>
      <c r="G203" s="72"/>
      <c r="H203" s="73">
        <f>ROUND(G203*F203,2)</f>
        <v>0</v>
      </c>
    </row>
    <row r="204" spans="1:8" s="75" customFormat="1" ht="38.450000000000003" customHeight="1" x14ac:dyDescent="0.2">
      <c r="A204" s="66" t="s">
        <v>199</v>
      </c>
      <c r="B204" s="67" t="s">
        <v>293</v>
      </c>
      <c r="C204" s="118" t="s">
        <v>200</v>
      </c>
      <c r="D204" s="142" t="s">
        <v>401</v>
      </c>
      <c r="E204" s="70"/>
      <c r="F204" s="94"/>
      <c r="G204" s="53"/>
      <c r="H204" s="95"/>
    </row>
    <row r="205" spans="1:8" s="75" customFormat="1" ht="30" customHeight="1" x14ac:dyDescent="0.2">
      <c r="A205" s="66" t="s">
        <v>201</v>
      </c>
      <c r="B205" s="76" t="s">
        <v>32</v>
      </c>
      <c r="C205" s="68" t="s">
        <v>402</v>
      </c>
      <c r="D205" s="77"/>
      <c r="E205" s="70" t="s">
        <v>48</v>
      </c>
      <c r="F205" s="143">
        <v>16</v>
      </c>
      <c r="G205" s="72"/>
      <c r="H205" s="73">
        <f>ROUND(G205*F205,2)</f>
        <v>0</v>
      </c>
    </row>
    <row r="206" spans="1:8" s="117" customFormat="1" ht="30" customHeight="1" x14ac:dyDescent="0.2">
      <c r="A206" s="66" t="s">
        <v>179</v>
      </c>
      <c r="B206" s="67" t="s">
        <v>294</v>
      </c>
      <c r="C206" s="116" t="s">
        <v>180</v>
      </c>
      <c r="D206" s="77" t="s">
        <v>122</v>
      </c>
      <c r="E206" s="70"/>
      <c r="F206" s="110"/>
      <c r="G206" s="53"/>
      <c r="H206" s="95"/>
    </row>
    <row r="207" spans="1:8" s="117" customFormat="1" ht="30" customHeight="1" x14ac:dyDescent="0.2">
      <c r="A207" s="66" t="s">
        <v>181</v>
      </c>
      <c r="B207" s="76" t="s">
        <v>32</v>
      </c>
      <c r="C207" s="116" t="s">
        <v>182</v>
      </c>
      <c r="D207" s="77"/>
      <c r="E207" s="70" t="s">
        <v>38</v>
      </c>
      <c r="F207" s="110">
        <v>2</v>
      </c>
      <c r="G207" s="72"/>
      <c r="H207" s="73">
        <f>ROUND(G207*F207,2)</f>
        <v>0</v>
      </c>
    </row>
    <row r="208" spans="1:8" s="156" customFormat="1" ht="30" customHeight="1" x14ac:dyDescent="0.2">
      <c r="A208" s="66" t="s">
        <v>412</v>
      </c>
      <c r="B208" s="155" t="s">
        <v>295</v>
      </c>
      <c r="C208" s="116" t="s">
        <v>413</v>
      </c>
      <c r="D208" s="77" t="s">
        <v>122</v>
      </c>
      <c r="E208" s="70"/>
      <c r="F208" s="110"/>
      <c r="G208" s="73"/>
      <c r="H208" s="95"/>
    </row>
    <row r="209" spans="1:8" s="156" customFormat="1" ht="43.9" customHeight="1" x14ac:dyDescent="0.2">
      <c r="A209" s="66" t="s">
        <v>414</v>
      </c>
      <c r="B209" s="76" t="s">
        <v>32</v>
      </c>
      <c r="C209" s="116" t="s">
        <v>415</v>
      </c>
      <c r="D209" s="77"/>
      <c r="E209" s="70" t="s">
        <v>38</v>
      </c>
      <c r="F209" s="110">
        <v>4</v>
      </c>
      <c r="G209" s="72"/>
      <c r="H209" s="73">
        <f>ROUND(G209*F209,2)</f>
        <v>0</v>
      </c>
    </row>
    <row r="210" spans="1:8" s="117" customFormat="1" ht="30" customHeight="1" x14ac:dyDescent="0.2">
      <c r="A210" s="66" t="s">
        <v>131</v>
      </c>
      <c r="B210" s="67" t="s">
        <v>329</v>
      </c>
      <c r="C210" s="116" t="s">
        <v>133</v>
      </c>
      <c r="D210" s="77" t="s">
        <v>122</v>
      </c>
      <c r="E210" s="70"/>
      <c r="F210" s="110"/>
      <c r="G210" s="53"/>
      <c r="H210" s="95"/>
    </row>
    <row r="211" spans="1:8" s="117" customFormat="1" ht="39.950000000000003" customHeight="1" x14ac:dyDescent="0.2">
      <c r="A211" s="66" t="s">
        <v>134</v>
      </c>
      <c r="B211" s="76" t="s">
        <v>32</v>
      </c>
      <c r="C211" s="116" t="s">
        <v>373</v>
      </c>
      <c r="D211" s="77"/>
      <c r="E211" s="70"/>
      <c r="F211" s="94"/>
      <c r="G211" s="53"/>
      <c r="H211" s="95"/>
    </row>
    <row r="212" spans="1:8" s="75" customFormat="1" ht="43.9" customHeight="1" x14ac:dyDescent="0.2">
      <c r="A212" s="66" t="s">
        <v>155</v>
      </c>
      <c r="B212" s="82" t="s">
        <v>96</v>
      </c>
      <c r="C212" s="68" t="s">
        <v>375</v>
      </c>
      <c r="D212" s="77"/>
      <c r="E212" s="70" t="s">
        <v>38</v>
      </c>
      <c r="F212" s="110">
        <v>1</v>
      </c>
      <c r="G212" s="72"/>
      <c r="H212" s="73">
        <f>ROUND(G212*F212,2)</f>
        <v>0</v>
      </c>
    </row>
    <row r="213" spans="1:8" s="75" customFormat="1" ht="30" customHeight="1" thickBot="1" x14ac:dyDescent="0.25">
      <c r="A213" s="66" t="s">
        <v>137</v>
      </c>
      <c r="B213" s="83" t="s">
        <v>330</v>
      </c>
      <c r="C213" s="84" t="s">
        <v>139</v>
      </c>
      <c r="D213" s="85" t="s">
        <v>140</v>
      </c>
      <c r="E213" s="86" t="s">
        <v>48</v>
      </c>
      <c r="F213" s="141">
        <f>12*F194-12</f>
        <v>12</v>
      </c>
      <c r="G213" s="88"/>
      <c r="H213" s="89">
        <f>ROUND(G213*F213,2)</f>
        <v>0</v>
      </c>
    </row>
    <row r="214" spans="1:8" s="65" customFormat="1" ht="36" customHeight="1" thickTop="1" x14ac:dyDescent="0.25">
      <c r="A214" s="59"/>
      <c r="B214" s="60"/>
      <c r="C214" s="61" t="s">
        <v>22</v>
      </c>
      <c r="D214" s="80"/>
      <c r="E214" s="80"/>
      <c r="F214" s="80"/>
      <c r="G214" s="63"/>
      <c r="H214" s="64"/>
    </row>
    <row r="215" spans="1:8" s="75" customFormat="1" ht="43.9" customHeight="1" x14ac:dyDescent="0.2">
      <c r="A215" s="66" t="s">
        <v>57</v>
      </c>
      <c r="B215" s="67" t="s">
        <v>331</v>
      </c>
      <c r="C215" s="118" t="s">
        <v>243</v>
      </c>
      <c r="D215" s="119" t="s">
        <v>244</v>
      </c>
      <c r="E215" s="70" t="s">
        <v>38</v>
      </c>
      <c r="F215" s="110">
        <v>19</v>
      </c>
      <c r="G215" s="72"/>
      <c r="H215" s="73">
        <f>ROUND(G215*F215,2)</f>
        <v>0</v>
      </c>
    </row>
    <row r="216" spans="1:8" s="65" customFormat="1" ht="30" customHeight="1" x14ac:dyDescent="0.2">
      <c r="A216" s="66" t="s">
        <v>58</v>
      </c>
      <c r="B216" s="67" t="s">
        <v>332</v>
      </c>
      <c r="C216" s="118" t="s">
        <v>245</v>
      </c>
      <c r="D216" s="119" t="s">
        <v>244</v>
      </c>
      <c r="E216" s="70"/>
      <c r="F216" s="110"/>
      <c r="G216" s="53"/>
      <c r="H216" s="95"/>
    </row>
    <row r="217" spans="1:8" s="75" customFormat="1" ht="30" customHeight="1" x14ac:dyDescent="0.2">
      <c r="A217" s="66" t="s">
        <v>192</v>
      </c>
      <c r="B217" s="76" t="s">
        <v>32</v>
      </c>
      <c r="C217" s="68" t="s">
        <v>193</v>
      </c>
      <c r="D217" s="77"/>
      <c r="E217" s="70" t="s">
        <v>38</v>
      </c>
      <c r="F217" s="110">
        <f>F215</f>
        <v>19</v>
      </c>
      <c r="G217" s="72"/>
      <c r="H217" s="73">
        <f>ROUND(G217*F217,2)</f>
        <v>0</v>
      </c>
    </row>
    <row r="218" spans="1:8" s="75" customFormat="1" ht="30" customHeight="1" x14ac:dyDescent="0.2">
      <c r="A218" s="66" t="s">
        <v>59</v>
      </c>
      <c r="B218" s="76" t="s">
        <v>39</v>
      </c>
      <c r="C218" s="68" t="s">
        <v>144</v>
      </c>
      <c r="D218" s="77"/>
      <c r="E218" s="70" t="s">
        <v>38</v>
      </c>
      <c r="F218" s="110">
        <f>F215</f>
        <v>19</v>
      </c>
      <c r="G218" s="72"/>
      <c r="H218" s="73">
        <f>ROUND(G218*F218,2)</f>
        <v>0</v>
      </c>
    </row>
    <row r="219" spans="1:8" s="65" customFormat="1" ht="30" customHeight="1" thickBot="1" x14ac:dyDescent="0.25">
      <c r="A219" s="66" t="s">
        <v>71</v>
      </c>
      <c r="B219" s="67" t="s">
        <v>333</v>
      </c>
      <c r="C219" s="68" t="s">
        <v>77</v>
      </c>
      <c r="D219" s="119" t="s">
        <v>244</v>
      </c>
      <c r="E219" s="70" t="s">
        <v>38</v>
      </c>
      <c r="F219" s="110">
        <v>1</v>
      </c>
      <c r="G219" s="72"/>
      <c r="H219" s="73">
        <f>ROUND(G219*F219,2)</f>
        <v>0</v>
      </c>
    </row>
    <row r="220" spans="1:8" s="65" customFormat="1" ht="36" customHeight="1" thickTop="1" x14ac:dyDescent="0.25">
      <c r="A220" s="59"/>
      <c r="B220" s="60"/>
      <c r="C220" s="61" t="s">
        <v>23</v>
      </c>
      <c r="D220" s="80"/>
      <c r="E220" s="80"/>
      <c r="F220" s="80"/>
      <c r="G220" s="63"/>
      <c r="H220" s="64"/>
    </row>
    <row r="221" spans="1:8" s="65" customFormat="1" ht="30" customHeight="1" x14ac:dyDescent="0.2">
      <c r="A221" s="81" t="s">
        <v>61</v>
      </c>
      <c r="B221" s="67" t="s">
        <v>334</v>
      </c>
      <c r="C221" s="68" t="s">
        <v>62</v>
      </c>
      <c r="D221" s="77" t="s">
        <v>145</v>
      </c>
      <c r="E221" s="70"/>
      <c r="F221" s="126"/>
      <c r="G221" s="53"/>
      <c r="H221" s="73"/>
    </row>
    <row r="222" spans="1:8" s="75" customFormat="1" ht="30" customHeight="1" x14ac:dyDescent="0.2">
      <c r="A222" s="81" t="s">
        <v>146</v>
      </c>
      <c r="B222" s="76" t="s">
        <v>32</v>
      </c>
      <c r="C222" s="68" t="s">
        <v>147</v>
      </c>
      <c r="D222" s="77"/>
      <c r="E222" s="70" t="s">
        <v>31</v>
      </c>
      <c r="F222" s="126">
        <f>F148*0.9</f>
        <v>622</v>
      </c>
      <c r="G222" s="72"/>
      <c r="H222" s="73">
        <f>ROUND(G222*F222,2)</f>
        <v>0</v>
      </c>
    </row>
    <row r="223" spans="1:8" s="75" customFormat="1" ht="30" customHeight="1" x14ac:dyDescent="0.2">
      <c r="A223" s="81" t="s">
        <v>378</v>
      </c>
      <c r="B223" s="67" t="s">
        <v>335</v>
      </c>
      <c r="C223" s="68" t="s">
        <v>379</v>
      </c>
      <c r="D223" s="77" t="s">
        <v>187</v>
      </c>
      <c r="E223" s="70" t="s">
        <v>31</v>
      </c>
      <c r="F223" s="126">
        <f>F148*0.1</f>
        <v>69</v>
      </c>
      <c r="G223" s="72"/>
      <c r="H223" s="73">
        <f>ROUND(G223*F223,2)</f>
        <v>0</v>
      </c>
    </row>
    <row r="224" spans="1:8" s="58" customFormat="1" ht="30" customHeight="1" thickBot="1" x14ac:dyDescent="0.25">
      <c r="A224" s="145"/>
      <c r="B224" s="124" t="str">
        <f>B143</f>
        <v>C</v>
      </c>
      <c r="C224" s="253" t="str">
        <f>C143</f>
        <v>Leola Street Rehabilitation - Harold Avenue East to Regent Avenue</v>
      </c>
      <c r="D224" s="254"/>
      <c r="E224" s="254"/>
      <c r="F224" s="255"/>
      <c r="G224" s="146" t="s">
        <v>17</v>
      </c>
      <c r="H224" s="145">
        <f>SUM(H143:H223)</f>
        <v>0</v>
      </c>
    </row>
    <row r="225" spans="1:8" s="58" customFormat="1" ht="30" customHeight="1" thickTop="1" thickBot="1" x14ac:dyDescent="0.25">
      <c r="A225" s="55"/>
      <c r="B225" s="56" t="s">
        <v>15</v>
      </c>
      <c r="C225" s="256" t="s">
        <v>416</v>
      </c>
      <c r="D225" s="257"/>
      <c r="E225" s="257"/>
      <c r="F225" s="258"/>
      <c r="G225" s="53"/>
      <c r="H225" s="57"/>
    </row>
    <row r="226" spans="1:8" s="65" customFormat="1" ht="36" customHeight="1" thickTop="1" x14ac:dyDescent="0.25">
      <c r="A226" s="59"/>
      <c r="B226" s="60"/>
      <c r="C226" s="61" t="s">
        <v>19</v>
      </c>
      <c r="D226" s="62"/>
      <c r="E226" s="62"/>
      <c r="F226" s="62"/>
      <c r="G226" s="63"/>
      <c r="H226" s="64"/>
    </row>
    <row r="227" spans="1:8" s="75" customFormat="1" ht="30" customHeight="1" x14ac:dyDescent="0.2">
      <c r="A227" s="66" t="s">
        <v>405</v>
      </c>
      <c r="B227" s="67" t="s">
        <v>296</v>
      </c>
      <c r="C227" s="68" t="s">
        <v>406</v>
      </c>
      <c r="D227" s="69" t="s">
        <v>345</v>
      </c>
      <c r="E227" s="70" t="s">
        <v>29</v>
      </c>
      <c r="F227" s="71">
        <f>F272*150/1000</f>
        <v>10</v>
      </c>
      <c r="G227" s="72"/>
      <c r="H227" s="73">
        <f>ROUND(G227*F227,2)</f>
        <v>0</v>
      </c>
    </row>
    <row r="228" spans="1:8" s="65" customFormat="1" ht="38.450000000000003" customHeight="1" x14ac:dyDescent="0.2">
      <c r="A228" s="74" t="s">
        <v>34</v>
      </c>
      <c r="B228" s="67" t="s">
        <v>210</v>
      </c>
      <c r="C228" s="68" t="s">
        <v>35</v>
      </c>
      <c r="D228" s="69" t="s">
        <v>345</v>
      </c>
      <c r="E228" s="70"/>
      <c r="F228" s="71"/>
      <c r="G228" s="53"/>
      <c r="H228" s="73"/>
    </row>
    <row r="229" spans="1:8" s="65" customFormat="1" ht="36" customHeight="1" x14ac:dyDescent="0.2">
      <c r="A229" s="74" t="s">
        <v>381</v>
      </c>
      <c r="B229" s="76" t="s">
        <v>32</v>
      </c>
      <c r="C229" s="68" t="s">
        <v>382</v>
      </c>
      <c r="D229" s="77" t="s">
        <v>2</v>
      </c>
      <c r="E229" s="70" t="s">
        <v>29</v>
      </c>
      <c r="F229" s="71">
        <v>4</v>
      </c>
      <c r="G229" s="72"/>
      <c r="H229" s="73">
        <f>ROUND(G229*F229,2)</f>
        <v>0</v>
      </c>
    </row>
    <row r="230" spans="1:8" s="75" customFormat="1" ht="30" customHeight="1" thickBot="1" x14ac:dyDescent="0.25">
      <c r="A230" s="66" t="s">
        <v>36</v>
      </c>
      <c r="B230" s="127" t="s">
        <v>211</v>
      </c>
      <c r="C230" s="68" t="s">
        <v>37</v>
      </c>
      <c r="D230" s="128" t="s">
        <v>345</v>
      </c>
      <c r="E230" s="70" t="s">
        <v>31</v>
      </c>
      <c r="F230" s="71">
        <f>SUM(F256:F258)*1.1*0.6</f>
        <v>481</v>
      </c>
      <c r="G230" s="72"/>
      <c r="H230" s="73">
        <f>ROUND(G230*F230,2)</f>
        <v>0</v>
      </c>
    </row>
    <row r="231" spans="1:8" s="65" customFormat="1" ht="43.9" customHeight="1" thickTop="1" x14ac:dyDescent="0.25">
      <c r="A231" s="59"/>
      <c r="B231" s="79"/>
      <c r="C231" s="61" t="s">
        <v>161</v>
      </c>
      <c r="D231" s="80"/>
      <c r="E231" s="80"/>
      <c r="F231" s="80"/>
      <c r="G231" s="63"/>
      <c r="H231" s="64"/>
    </row>
    <row r="232" spans="1:8" s="75" customFormat="1" ht="30" customHeight="1" x14ac:dyDescent="0.2">
      <c r="A232" s="81" t="s">
        <v>361</v>
      </c>
      <c r="B232" s="67" t="s">
        <v>212</v>
      </c>
      <c r="C232" s="68" t="s">
        <v>362</v>
      </c>
      <c r="D232" s="77" t="s">
        <v>162</v>
      </c>
      <c r="E232" s="70"/>
      <c r="F232" s="122"/>
      <c r="G232" s="53"/>
      <c r="H232" s="73"/>
    </row>
    <row r="233" spans="1:8" s="75" customFormat="1" ht="43.9" customHeight="1" x14ac:dyDescent="0.2">
      <c r="A233" s="81" t="s">
        <v>363</v>
      </c>
      <c r="B233" s="76" t="s">
        <v>32</v>
      </c>
      <c r="C233" s="68" t="s">
        <v>214</v>
      </c>
      <c r="D233" s="77" t="s">
        <v>2</v>
      </c>
      <c r="E233" s="70" t="s">
        <v>31</v>
      </c>
      <c r="F233" s="71">
        <v>30</v>
      </c>
      <c r="G233" s="72"/>
      <c r="H233" s="73">
        <f>ROUND(G233*F233,2)</f>
        <v>0</v>
      </c>
    </row>
    <row r="234" spans="1:8" s="75" customFormat="1" ht="30" customHeight="1" x14ac:dyDescent="0.2">
      <c r="A234" s="81" t="s">
        <v>383</v>
      </c>
      <c r="B234" s="67" t="s">
        <v>297</v>
      </c>
      <c r="C234" s="68" t="s">
        <v>384</v>
      </c>
      <c r="D234" s="77" t="s">
        <v>162</v>
      </c>
      <c r="E234" s="70"/>
      <c r="F234" s="122"/>
      <c r="G234" s="53"/>
      <c r="H234" s="73"/>
    </row>
    <row r="235" spans="1:8" s="75" customFormat="1" ht="43.9" customHeight="1" x14ac:dyDescent="0.2">
      <c r="A235" s="81" t="s">
        <v>385</v>
      </c>
      <c r="B235" s="76" t="s">
        <v>32</v>
      </c>
      <c r="C235" s="68" t="s">
        <v>215</v>
      </c>
      <c r="D235" s="77" t="s">
        <v>2</v>
      </c>
      <c r="E235" s="70" t="s">
        <v>31</v>
      </c>
      <c r="F235" s="71">
        <v>35</v>
      </c>
      <c r="G235" s="72"/>
      <c r="H235" s="73">
        <f t="shared" ref="H235:H240" si="5">ROUND(G235*F235,2)</f>
        <v>0</v>
      </c>
    </row>
    <row r="236" spans="1:8" s="75" customFormat="1" ht="43.9" customHeight="1" x14ac:dyDescent="0.2">
      <c r="A236" s="81" t="s">
        <v>386</v>
      </c>
      <c r="B236" s="76" t="s">
        <v>39</v>
      </c>
      <c r="C236" s="68" t="s">
        <v>216</v>
      </c>
      <c r="D236" s="77" t="s">
        <v>2</v>
      </c>
      <c r="E236" s="70" t="s">
        <v>31</v>
      </c>
      <c r="F236" s="71">
        <v>160</v>
      </c>
      <c r="G236" s="72"/>
      <c r="H236" s="73">
        <f t="shared" si="5"/>
        <v>0</v>
      </c>
    </row>
    <row r="237" spans="1:8" s="75" customFormat="1" ht="43.9" customHeight="1" x14ac:dyDescent="0.2">
      <c r="A237" s="81" t="s">
        <v>387</v>
      </c>
      <c r="B237" s="76" t="s">
        <v>49</v>
      </c>
      <c r="C237" s="68" t="s">
        <v>388</v>
      </c>
      <c r="D237" s="77" t="s">
        <v>2</v>
      </c>
      <c r="E237" s="70" t="s">
        <v>31</v>
      </c>
      <c r="F237" s="71">
        <v>16</v>
      </c>
      <c r="G237" s="72"/>
      <c r="H237" s="73">
        <f t="shared" si="5"/>
        <v>0</v>
      </c>
    </row>
    <row r="238" spans="1:8" s="75" customFormat="1" ht="43.9" customHeight="1" x14ac:dyDescent="0.2">
      <c r="A238" s="81" t="s">
        <v>389</v>
      </c>
      <c r="B238" s="76" t="s">
        <v>60</v>
      </c>
      <c r="C238" s="68" t="s">
        <v>217</v>
      </c>
      <c r="D238" s="77" t="s">
        <v>2</v>
      </c>
      <c r="E238" s="70" t="s">
        <v>31</v>
      </c>
      <c r="F238" s="71">
        <v>100</v>
      </c>
      <c r="G238" s="72"/>
      <c r="H238" s="73">
        <f t="shared" si="5"/>
        <v>0</v>
      </c>
    </row>
    <row r="239" spans="1:8" s="75" customFormat="1" ht="30" customHeight="1" x14ac:dyDescent="0.2">
      <c r="A239" s="81" t="s">
        <v>218</v>
      </c>
      <c r="B239" s="67" t="s">
        <v>298</v>
      </c>
      <c r="C239" s="129" t="s">
        <v>219</v>
      </c>
      <c r="D239" s="77" t="s">
        <v>312</v>
      </c>
      <c r="E239" s="70" t="s">
        <v>31</v>
      </c>
      <c r="F239" s="71">
        <v>110</v>
      </c>
      <c r="G239" s="72"/>
      <c r="H239" s="73">
        <f t="shared" si="5"/>
        <v>0</v>
      </c>
    </row>
    <row r="240" spans="1:8" s="75" customFormat="1" ht="30" customHeight="1" x14ac:dyDescent="0.2">
      <c r="A240" s="81" t="s">
        <v>220</v>
      </c>
      <c r="B240" s="67" t="s">
        <v>299</v>
      </c>
      <c r="C240" s="129" t="s">
        <v>221</v>
      </c>
      <c r="D240" s="77" t="s">
        <v>312</v>
      </c>
      <c r="E240" s="70" t="s">
        <v>31</v>
      </c>
      <c r="F240" s="71">
        <v>110</v>
      </c>
      <c r="G240" s="72"/>
      <c r="H240" s="73">
        <f t="shared" si="5"/>
        <v>0</v>
      </c>
    </row>
    <row r="241" spans="1:8" s="75" customFormat="1" ht="30" customHeight="1" x14ac:dyDescent="0.2">
      <c r="A241" s="81"/>
      <c r="B241" s="67" t="s">
        <v>417</v>
      </c>
      <c r="C241" s="68" t="s">
        <v>390</v>
      </c>
      <c r="D241" s="77" t="s">
        <v>160</v>
      </c>
      <c r="E241" s="70" t="s">
        <v>31</v>
      </c>
      <c r="F241" s="71">
        <f>0.15*SUM(F233:F238)</f>
        <v>51</v>
      </c>
      <c r="G241" s="72"/>
      <c r="H241" s="73">
        <f>ROUND(G241*F241,2)</f>
        <v>0</v>
      </c>
    </row>
    <row r="242" spans="1:8" s="75" customFormat="1" ht="30" customHeight="1" x14ac:dyDescent="0.2">
      <c r="A242" s="81" t="s">
        <v>40</v>
      </c>
      <c r="B242" s="67" t="s">
        <v>418</v>
      </c>
      <c r="C242" s="68" t="s">
        <v>41</v>
      </c>
      <c r="D242" s="77" t="s">
        <v>162</v>
      </c>
      <c r="E242" s="70"/>
      <c r="F242" s="122"/>
      <c r="G242" s="53"/>
      <c r="H242" s="73"/>
    </row>
    <row r="243" spans="1:8" s="75" customFormat="1" ht="30" customHeight="1" x14ac:dyDescent="0.2">
      <c r="A243" s="81" t="s">
        <v>42</v>
      </c>
      <c r="B243" s="76" t="s">
        <v>32</v>
      </c>
      <c r="C243" s="68" t="s">
        <v>43</v>
      </c>
      <c r="D243" s="77" t="s">
        <v>2</v>
      </c>
      <c r="E243" s="70" t="s">
        <v>38</v>
      </c>
      <c r="F243" s="71">
        <v>565</v>
      </c>
      <c r="G243" s="72"/>
      <c r="H243" s="73">
        <f>ROUND(G243*F243,2)</f>
        <v>0</v>
      </c>
    </row>
    <row r="244" spans="1:8" s="75" customFormat="1" ht="30" customHeight="1" x14ac:dyDescent="0.2">
      <c r="A244" s="81" t="s">
        <v>44</v>
      </c>
      <c r="B244" s="67" t="s">
        <v>419</v>
      </c>
      <c r="C244" s="68" t="s">
        <v>45</v>
      </c>
      <c r="D244" s="77" t="s">
        <v>162</v>
      </c>
      <c r="E244" s="70"/>
      <c r="F244" s="71"/>
      <c r="G244" s="53"/>
      <c r="H244" s="73"/>
    </row>
    <row r="245" spans="1:8" s="75" customFormat="1" ht="30" customHeight="1" x14ac:dyDescent="0.2">
      <c r="A245" s="130" t="s">
        <v>163</v>
      </c>
      <c r="B245" s="131" t="s">
        <v>32</v>
      </c>
      <c r="C245" s="132" t="s">
        <v>164</v>
      </c>
      <c r="D245" s="131" t="s">
        <v>2</v>
      </c>
      <c r="E245" s="131" t="s">
        <v>38</v>
      </c>
      <c r="F245" s="71">
        <v>140</v>
      </c>
      <c r="G245" s="72"/>
      <c r="H245" s="73">
        <f>ROUND(G245*F245,2)</f>
        <v>0</v>
      </c>
    </row>
    <row r="246" spans="1:8" s="75" customFormat="1" ht="30" customHeight="1" x14ac:dyDescent="0.2">
      <c r="A246" s="81" t="s">
        <v>46</v>
      </c>
      <c r="B246" s="76" t="s">
        <v>39</v>
      </c>
      <c r="C246" s="68" t="s">
        <v>47</v>
      </c>
      <c r="D246" s="77" t="s">
        <v>2</v>
      </c>
      <c r="E246" s="70" t="s">
        <v>38</v>
      </c>
      <c r="F246" s="71">
        <v>1050</v>
      </c>
      <c r="G246" s="72"/>
      <c r="H246" s="73">
        <f>ROUND(G246*F246,2)</f>
        <v>0</v>
      </c>
    </row>
    <row r="247" spans="1:8" s="65" customFormat="1" ht="43.9" customHeight="1" x14ac:dyDescent="0.2">
      <c r="A247" s="81" t="s">
        <v>150</v>
      </c>
      <c r="B247" s="67" t="s">
        <v>420</v>
      </c>
      <c r="C247" s="68" t="s">
        <v>151</v>
      </c>
      <c r="D247" s="77" t="s">
        <v>94</v>
      </c>
      <c r="E247" s="70"/>
      <c r="F247" s="71"/>
      <c r="G247" s="53"/>
      <c r="H247" s="73"/>
    </row>
    <row r="248" spans="1:8" s="75" customFormat="1" ht="30" customHeight="1" x14ac:dyDescent="0.2">
      <c r="A248" s="81" t="s">
        <v>152</v>
      </c>
      <c r="B248" s="144" t="s">
        <v>32</v>
      </c>
      <c r="C248" s="84" t="s">
        <v>95</v>
      </c>
      <c r="D248" s="85" t="s">
        <v>2</v>
      </c>
      <c r="E248" s="86" t="s">
        <v>31</v>
      </c>
      <c r="F248" s="147">
        <v>30</v>
      </c>
      <c r="G248" s="88"/>
      <c r="H248" s="89">
        <f>ROUND(G248*F248,2)</f>
        <v>0</v>
      </c>
    </row>
    <row r="249" spans="1:8" s="65" customFormat="1" ht="43.9" customHeight="1" x14ac:dyDescent="0.2">
      <c r="A249" s="81" t="s">
        <v>222</v>
      </c>
      <c r="B249" s="67" t="s">
        <v>421</v>
      </c>
      <c r="C249" s="68" t="s">
        <v>223</v>
      </c>
      <c r="D249" s="77" t="s">
        <v>94</v>
      </c>
      <c r="E249" s="70"/>
      <c r="F249" s="122"/>
      <c r="G249" s="53"/>
      <c r="H249" s="73"/>
    </row>
    <row r="250" spans="1:8" s="75" customFormat="1" ht="30" customHeight="1" x14ac:dyDescent="0.2">
      <c r="A250" s="81" t="s">
        <v>224</v>
      </c>
      <c r="B250" s="76" t="s">
        <v>32</v>
      </c>
      <c r="C250" s="68" t="s">
        <v>95</v>
      </c>
      <c r="D250" s="77" t="s">
        <v>225</v>
      </c>
      <c r="E250" s="70"/>
      <c r="F250" s="122"/>
      <c r="G250" s="53"/>
      <c r="H250" s="73"/>
    </row>
    <row r="251" spans="1:8" s="75" customFormat="1" ht="30" customHeight="1" x14ac:dyDescent="0.2">
      <c r="A251" s="81" t="s">
        <v>226</v>
      </c>
      <c r="B251" s="82" t="s">
        <v>96</v>
      </c>
      <c r="C251" s="68" t="s">
        <v>227</v>
      </c>
      <c r="D251" s="77"/>
      <c r="E251" s="70" t="s">
        <v>31</v>
      </c>
      <c r="F251" s="71">
        <f>52+5</f>
        <v>57</v>
      </c>
      <c r="G251" s="72"/>
      <c r="H251" s="73">
        <f>ROUND(G251*F251,2)</f>
        <v>0</v>
      </c>
    </row>
    <row r="252" spans="1:8" s="75" customFormat="1" ht="30" customHeight="1" x14ac:dyDescent="0.2">
      <c r="A252" s="81" t="s">
        <v>228</v>
      </c>
      <c r="B252" s="82" t="s">
        <v>97</v>
      </c>
      <c r="C252" s="68" t="s">
        <v>229</v>
      </c>
      <c r="D252" s="77"/>
      <c r="E252" s="70" t="s">
        <v>31</v>
      </c>
      <c r="F252" s="71">
        <f>6+10+75+18</f>
        <v>109</v>
      </c>
      <c r="G252" s="72"/>
      <c r="H252" s="73">
        <f>ROUND(G252*F252,2)</f>
        <v>0</v>
      </c>
    </row>
    <row r="253" spans="1:8" s="75" customFormat="1" ht="30" customHeight="1" x14ac:dyDescent="0.2">
      <c r="A253" s="81" t="s">
        <v>251</v>
      </c>
      <c r="B253" s="82" t="s">
        <v>98</v>
      </c>
      <c r="C253" s="68" t="s">
        <v>252</v>
      </c>
      <c r="D253" s="77" t="s">
        <v>2</v>
      </c>
      <c r="E253" s="70" t="s">
        <v>31</v>
      </c>
      <c r="F253" s="71">
        <f>110+32+30+30</f>
        <v>202</v>
      </c>
      <c r="G253" s="72"/>
      <c r="H253" s="73">
        <f>ROUND(G253*F253,2)</f>
        <v>0</v>
      </c>
    </row>
    <row r="254" spans="1:8" s="75" customFormat="1" ht="30" customHeight="1" x14ac:dyDescent="0.2">
      <c r="A254" s="81" t="s">
        <v>99</v>
      </c>
      <c r="B254" s="67" t="s">
        <v>422</v>
      </c>
      <c r="C254" s="68" t="s">
        <v>50</v>
      </c>
      <c r="D254" s="77" t="s">
        <v>230</v>
      </c>
      <c r="E254" s="70"/>
      <c r="F254" s="122"/>
      <c r="G254" s="53"/>
      <c r="H254" s="73"/>
    </row>
    <row r="255" spans="1:8" s="75" customFormat="1" ht="30" x14ac:dyDescent="0.2">
      <c r="A255" s="81" t="s">
        <v>391</v>
      </c>
      <c r="B255" s="76" t="s">
        <v>32</v>
      </c>
      <c r="C255" s="68" t="s">
        <v>392</v>
      </c>
      <c r="D255" s="77" t="s">
        <v>300</v>
      </c>
      <c r="E255" s="70"/>
      <c r="F255" s="122"/>
      <c r="G255" s="53"/>
      <c r="H255" s="73"/>
    </row>
    <row r="256" spans="1:8" s="75" customFormat="1" ht="30" customHeight="1" x14ac:dyDescent="0.2">
      <c r="A256" s="81" t="s">
        <v>408</v>
      </c>
      <c r="B256" s="136" t="s">
        <v>96</v>
      </c>
      <c r="C256" s="137" t="s">
        <v>409</v>
      </c>
      <c r="D256" s="69"/>
      <c r="E256" s="138" t="s">
        <v>48</v>
      </c>
      <c r="F256" s="71">
        <f>9+14+9*28+18+45</f>
        <v>338</v>
      </c>
      <c r="G256" s="72"/>
      <c r="H256" s="139">
        <f>ROUND(G256*F256,2)</f>
        <v>0</v>
      </c>
    </row>
    <row r="257" spans="1:8" s="75" customFormat="1" ht="30" customHeight="1" x14ac:dyDescent="0.2">
      <c r="A257" s="81" t="s">
        <v>393</v>
      </c>
      <c r="B257" s="136" t="s">
        <v>97</v>
      </c>
      <c r="C257" s="137" t="s">
        <v>423</v>
      </c>
      <c r="D257" s="69" t="s">
        <v>2</v>
      </c>
      <c r="E257" s="138" t="s">
        <v>48</v>
      </c>
      <c r="F257" s="71">
        <f>51+39+173</f>
        <v>263</v>
      </c>
      <c r="G257" s="72"/>
      <c r="H257" s="139">
        <f>ROUND(G257*F257,2)</f>
        <v>0</v>
      </c>
    </row>
    <row r="258" spans="1:8" s="75" customFormat="1" ht="30" customHeight="1" x14ac:dyDescent="0.2">
      <c r="A258" s="81" t="s">
        <v>395</v>
      </c>
      <c r="B258" s="76" t="s">
        <v>39</v>
      </c>
      <c r="C258" s="68" t="s">
        <v>165</v>
      </c>
      <c r="D258" s="77" t="s">
        <v>101</v>
      </c>
      <c r="E258" s="70" t="s">
        <v>48</v>
      </c>
      <c r="F258" s="71">
        <f>200-F259</f>
        <v>128</v>
      </c>
      <c r="G258" s="72"/>
      <c r="H258" s="73">
        <f>ROUND(G258*F258,2)</f>
        <v>0</v>
      </c>
    </row>
    <row r="259" spans="1:8" s="140" customFormat="1" ht="30" customHeight="1" x14ac:dyDescent="0.2">
      <c r="A259" s="81" t="s">
        <v>166</v>
      </c>
      <c r="B259" s="76" t="s">
        <v>49</v>
      </c>
      <c r="C259" s="68" t="s">
        <v>102</v>
      </c>
      <c r="D259" s="77" t="s">
        <v>103</v>
      </c>
      <c r="E259" s="70" t="s">
        <v>48</v>
      </c>
      <c r="F259" s="71">
        <f>30*2.4</f>
        <v>72</v>
      </c>
      <c r="G259" s="72"/>
      <c r="H259" s="73">
        <f>ROUND(G259*F259,2)</f>
        <v>0</v>
      </c>
    </row>
    <row r="260" spans="1:8" s="75" customFormat="1" ht="43.9" customHeight="1" x14ac:dyDescent="0.2">
      <c r="A260" s="81" t="s">
        <v>167</v>
      </c>
      <c r="B260" s="67" t="s">
        <v>424</v>
      </c>
      <c r="C260" s="68" t="s">
        <v>168</v>
      </c>
      <c r="D260" s="77" t="s">
        <v>368</v>
      </c>
      <c r="E260" s="114"/>
      <c r="F260" s="122"/>
      <c r="G260" s="53"/>
      <c r="H260" s="73"/>
    </row>
    <row r="261" spans="1:8" s="75" customFormat="1" ht="30" customHeight="1" x14ac:dyDescent="0.2">
      <c r="A261" s="81" t="s">
        <v>234</v>
      </c>
      <c r="B261" s="76" t="s">
        <v>32</v>
      </c>
      <c r="C261" s="68" t="s">
        <v>235</v>
      </c>
      <c r="D261" s="77"/>
      <c r="E261" s="70"/>
      <c r="F261" s="122"/>
      <c r="G261" s="53"/>
      <c r="H261" s="73"/>
    </row>
    <row r="262" spans="1:8" s="75" customFormat="1" ht="30" customHeight="1" x14ac:dyDescent="0.2">
      <c r="A262" s="81" t="s">
        <v>169</v>
      </c>
      <c r="B262" s="82" t="s">
        <v>96</v>
      </c>
      <c r="C262" s="68" t="s">
        <v>116</v>
      </c>
      <c r="D262" s="77"/>
      <c r="E262" s="70" t="s">
        <v>33</v>
      </c>
      <c r="F262" s="71">
        <f>3150*80/1000*2.4*1.05</f>
        <v>635</v>
      </c>
      <c r="G262" s="72"/>
      <c r="H262" s="73">
        <f>ROUND(G262*F262,2)</f>
        <v>0</v>
      </c>
    </row>
    <row r="263" spans="1:8" s="75" customFormat="1" ht="30" customHeight="1" x14ac:dyDescent="0.2">
      <c r="A263" s="81" t="s">
        <v>170</v>
      </c>
      <c r="B263" s="76" t="s">
        <v>39</v>
      </c>
      <c r="C263" s="68" t="s">
        <v>68</v>
      </c>
      <c r="D263" s="77"/>
      <c r="E263" s="70"/>
      <c r="F263" s="122"/>
      <c r="G263" s="53"/>
      <c r="H263" s="73"/>
    </row>
    <row r="264" spans="1:8" s="75" customFormat="1" ht="30" customHeight="1" x14ac:dyDescent="0.2">
      <c r="A264" s="81" t="s">
        <v>171</v>
      </c>
      <c r="B264" s="82" t="s">
        <v>96</v>
      </c>
      <c r="C264" s="68" t="s">
        <v>116</v>
      </c>
      <c r="D264" s="77"/>
      <c r="E264" s="70" t="s">
        <v>33</v>
      </c>
      <c r="F264" s="71">
        <f>(3870-3150)*80/1000*2.4*1.05</f>
        <v>145</v>
      </c>
      <c r="G264" s="72"/>
      <c r="H264" s="73">
        <f>ROUND(G264*F264,2)</f>
        <v>0</v>
      </c>
    </row>
    <row r="265" spans="1:8" s="65" customFormat="1" ht="30" customHeight="1" x14ac:dyDescent="0.2">
      <c r="A265" s="81" t="s">
        <v>104</v>
      </c>
      <c r="B265" s="67" t="s">
        <v>425</v>
      </c>
      <c r="C265" s="68" t="s">
        <v>106</v>
      </c>
      <c r="D265" s="77" t="s">
        <v>236</v>
      </c>
      <c r="E265" s="70"/>
      <c r="F265" s="122"/>
      <c r="G265" s="53"/>
      <c r="H265" s="73"/>
    </row>
    <row r="266" spans="1:8" s="75" customFormat="1" ht="30" customHeight="1" x14ac:dyDescent="0.2">
      <c r="A266" s="81" t="s">
        <v>107</v>
      </c>
      <c r="B266" s="76" t="s">
        <v>32</v>
      </c>
      <c r="C266" s="68" t="s">
        <v>237</v>
      </c>
      <c r="D266" s="77" t="s">
        <v>2</v>
      </c>
      <c r="E266" s="70" t="s">
        <v>31</v>
      </c>
      <c r="F266" s="71">
        <f>3870/2</f>
        <v>1935</v>
      </c>
      <c r="G266" s="72"/>
      <c r="H266" s="73">
        <f>ROUND(G266*F266,2)</f>
        <v>0</v>
      </c>
    </row>
    <row r="267" spans="1:8" s="75" customFormat="1" ht="30" customHeight="1" x14ac:dyDescent="0.2">
      <c r="A267" s="81" t="s">
        <v>238</v>
      </c>
      <c r="B267" s="76" t="s">
        <v>39</v>
      </c>
      <c r="C267" s="68" t="s">
        <v>239</v>
      </c>
      <c r="D267" s="77" t="s">
        <v>2</v>
      </c>
      <c r="E267" s="70" t="s">
        <v>31</v>
      </c>
      <c r="F267" s="71">
        <f>F266</f>
        <v>1935</v>
      </c>
      <c r="G267" s="72"/>
      <c r="H267" s="73">
        <f>ROUND(G267*F267,2)</f>
        <v>0</v>
      </c>
    </row>
    <row r="268" spans="1:8" s="75" customFormat="1" ht="30" customHeight="1" x14ac:dyDescent="0.2">
      <c r="A268" s="81" t="s">
        <v>240</v>
      </c>
      <c r="B268" s="76" t="s">
        <v>49</v>
      </c>
      <c r="C268" s="68" t="s">
        <v>241</v>
      </c>
      <c r="D268" s="77" t="s">
        <v>2</v>
      </c>
      <c r="E268" s="70" t="s">
        <v>31</v>
      </c>
      <c r="F268" s="126">
        <v>100</v>
      </c>
      <c r="G268" s="72"/>
      <c r="H268" s="73">
        <f>ROUND(G268*F268,2)</f>
        <v>0</v>
      </c>
    </row>
    <row r="269" spans="1:8" s="65" customFormat="1" ht="30" customHeight="1" x14ac:dyDescent="0.2">
      <c r="A269" s="81" t="s">
        <v>411</v>
      </c>
      <c r="B269" s="67" t="s">
        <v>426</v>
      </c>
      <c r="C269" s="68" t="s">
        <v>396</v>
      </c>
      <c r="D269" s="77" t="s">
        <v>202</v>
      </c>
      <c r="E269" s="70" t="s">
        <v>31</v>
      </c>
      <c r="F269" s="94">
        <v>2020</v>
      </c>
      <c r="G269" s="72"/>
      <c r="H269" s="73">
        <f>ROUND(G269*F269,2)</f>
        <v>0</v>
      </c>
    </row>
    <row r="270" spans="1:8" s="75" customFormat="1" ht="30" customHeight="1" thickBot="1" x14ac:dyDescent="0.25">
      <c r="A270" s="81" t="s">
        <v>108</v>
      </c>
      <c r="B270" s="127" t="s">
        <v>427</v>
      </c>
      <c r="C270" s="68" t="s">
        <v>110</v>
      </c>
      <c r="D270" s="157" t="s">
        <v>172</v>
      </c>
      <c r="E270" s="70" t="s">
        <v>38</v>
      </c>
      <c r="F270" s="94">
        <v>18</v>
      </c>
      <c r="G270" s="72"/>
      <c r="H270" s="73">
        <f>ROUND(G270*F270,2)</f>
        <v>0</v>
      </c>
    </row>
    <row r="271" spans="1:8" s="65" customFormat="1" ht="34.5" customHeight="1" thickTop="1" x14ac:dyDescent="0.25">
      <c r="A271" s="59"/>
      <c r="B271" s="60"/>
      <c r="C271" s="61" t="s">
        <v>174</v>
      </c>
      <c r="D271" s="80"/>
      <c r="E271" s="80"/>
      <c r="F271" s="80"/>
      <c r="G271" s="63"/>
      <c r="H271" s="64"/>
    </row>
    <row r="272" spans="1:8" s="65" customFormat="1" ht="30" customHeight="1" thickBot="1" x14ac:dyDescent="0.25">
      <c r="A272" s="66" t="s">
        <v>156</v>
      </c>
      <c r="B272" s="67" t="s">
        <v>428</v>
      </c>
      <c r="C272" s="68" t="s">
        <v>157</v>
      </c>
      <c r="D272" s="77" t="s">
        <v>158</v>
      </c>
      <c r="E272" s="70" t="s">
        <v>31</v>
      </c>
      <c r="F272" s="94">
        <f>30+35</f>
        <v>65</v>
      </c>
      <c r="G272" s="72"/>
      <c r="H272" s="73">
        <f>ROUND(G272*F272,2)</f>
        <v>0</v>
      </c>
    </row>
    <row r="273" spans="1:8" s="65" customFormat="1" ht="36" customHeight="1" thickTop="1" x14ac:dyDescent="0.25">
      <c r="A273" s="59"/>
      <c r="B273" s="60"/>
      <c r="C273" s="61" t="s">
        <v>20</v>
      </c>
      <c r="D273" s="80"/>
      <c r="E273" s="80"/>
      <c r="F273" s="80"/>
      <c r="G273" s="63"/>
      <c r="H273" s="64"/>
    </row>
    <row r="274" spans="1:8" s="65" customFormat="1" ht="30" customHeight="1" thickBot="1" x14ac:dyDescent="0.25">
      <c r="A274" s="66" t="s">
        <v>55</v>
      </c>
      <c r="B274" s="83" t="s">
        <v>429</v>
      </c>
      <c r="C274" s="84" t="s">
        <v>56</v>
      </c>
      <c r="D274" s="85" t="s">
        <v>118</v>
      </c>
      <c r="E274" s="86" t="s">
        <v>48</v>
      </c>
      <c r="F274" s="87">
        <v>775</v>
      </c>
      <c r="G274" s="88"/>
      <c r="H274" s="89">
        <f>ROUND(G274*F274,2)</f>
        <v>0</v>
      </c>
    </row>
    <row r="275" spans="1:8" s="65" customFormat="1" ht="36" customHeight="1" thickTop="1" x14ac:dyDescent="0.25">
      <c r="A275" s="59"/>
      <c r="B275" s="90"/>
      <c r="C275" s="91" t="s">
        <v>21</v>
      </c>
      <c r="D275" s="92"/>
      <c r="E275" s="92"/>
      <c r="F275" s="92"/>
      <c r="G275" s="53"/>
      <c r="H275" s="93"/>
    </row>
    <row r="276" spans="1:8" s="65" customFormat="1" ht="30" customHeight="1" x14ac:dyDescent="0.2">
      <c r="A276" s="66" t="s">
        <v>119</v>
      </c>
      <c r="B276" s="67" t="s">
        <v>430</v>
      </c>
      <c r="C276" s="68" t="s">
        <v>121</v>
      </c>
      <c r="D276" s="77" t="s">
        <v>122</v>
      </c>
      <c r="E276" s="70"/>
      <c r="F276" s="154"/>
      <c r="G276" s="53"/>
      <c r="H276" s="95"/>
    </row>
    <row r="277" spans="1:8" s="65" customFormat="1" ht="30" customHeight="1" x14ac:dyDescent="0.2">
      <c r="A277" s="66" t="s">
        <v>123</v>
      </c>
      <c r="B277" s="76" t="s">
        <v>32</v>
      </c>
      <c r="C277" s="68" t="s">
        <v>177</v>
      </c>
      <c r="D277" s="77"/>
      <c r="E277" s="70" t="s">
        <v>38</v>
      </c>
      <c r="F277" s="94">
        <v>2</v>
      </c>
      <c r="G277" s="72"/>
      <c r="H277" s="73">
        <f>ROUND(G277*F277,2)</f>
        <v>0</v>
      </c>
    </row>
    <row r="278" spans="1:8" s="75" customFormat="1" ht="30" customHeight="1" x14ac:dyDescent="0.2">
      <c r="A278" s="66" t="s">
        <v>124</v>
      </c>
      <c r="B278" s="67" t="s">
        <v>431</v>
      </c>
      <c r="C278" s="68" t="s">
        <v>126</v>
      </c>
      <c r="D278" s="77" t="s">
        <v>122</v>
      </c>
      <c r="E278" s="70"/>
      <c r="F278" s="94"/>
      <c r="G278" s="53"/>
      <c r="H278" s="95"/>
    </row>
    <row r="279" spans="1:8" s="75" customFormat="1" ht="30" customHeight="1" x14ac:dyDescent="0.2">
      <c r="A279" s="66" t="s">
        <v>127</v>
      </c>
      <c r="B279" s="76" t="s">
        <v>32</v>
      </c>
      <c r="C279" s="68" t="s">
        <v>128</v>
      </c>
      <c r="D279" s="77"/>
      <c r="E279" s="70"/>
      <c r="F279" s="94"/>
      <c r="G279" s="53"/>
      <c r="H279" s="95"/>
    </row>
    <row r="280" spans="1:8" s="75" customFormat="1" ht="43.9" customHeight="1" x14ac:dyDescent="0.2">
      <c r="A280" s="66" t="s">
        <v>129</v>
      </c>
      <c r="B280" s="82" t="s">
        <v>96</v>
      </c>
      <c r="C280" s="68" t="s">
        <v>397</v>
      </c>
      <c r="D280" s="77"/>
      <c r="E280" s="70" t="s">
        <v>48</v>
      </c>
      <c r="F280" s="94">
        <f>3+2</f>
        <v>5</v>
      </c>
      <c r="G280" s="72"/>
      <c r="H280" s="73">
        <f>ROUND(G280*F280,2)</f>
        <v>0</v>
      </c>
    </row>
    <row r="281" spans="1:8" s="75" customFormat="1" ht="30" customHeight="1" x14ac:dyDescent="0.2">
      <c r="A281" s="66" t="s">
        <v>194</v>
      </c>
      <c r="B281" s="67" t="s">
        <v>432</v>
      </c>
      <c r="C281" s="68" t="s">
        <v>195</v>
      </c>
      <c r="D281" s="77" t="s">
        <v>122</v>
      </c>
      <c r="E281" s="70"/>
      <c r="F281" s="94"/>
      <c r="G281" s="53"/>
      <c r="H281" s="95"/>
    </row>
    <row r="282" spans="1:8" s="75" customFormat="1" ht="30" customHeight="1" x14ac:dyDescent="0.2">
      <c r="A282" s="66" t="s">
        <v>196</v>
      </c>
      <c r="B282" s="76" t="s">
        <v>32</v>
      </c>
      <c r="C282" s="68" t="s">
        <v>153</v>
      </c>
      <c r="D282" s="77"/>
      <c r="E282" s="70"/>
      <c r="F282" s="94"/>
      <c r="G282" s="53"/>
      <c r="H282" s="95"/>
    </row>
    <row r="283" spans="1:8" s="75" customFormat="1" ht="30" customHeight="1" x14ac:dyDescent="0.2">
      <c r="A283" s="66" t="s">
        <v>197</v>
      </c>
      <c r="B283" s="82" t="s">
        <v>96</v>
      </c>
      <c r="C283" s="68" t="s">
        <v>198</v>
      </c>
      <c r="D283" s="77"/>
      <c r="E283" s="70" t="s">
        <v>38</v>
      </c>
      <c r="F283" s="94">
        <v>1</v>
      </c>
      <c r="G283" s="72"/>
      <c r="H283" s="73">
        <f>ROUND(G283*F283,2)</f>
        <v>0</v>
      </c>
    </row>
    <row r="284" spans="1:8" s="75" customFormat="1" ht="38.450000000000003" customHeight="1" x14ac:dyDescent="0.2">
      <c r="A284" s="66" t="s">
        <v>199</v>
      </c>
      <c r="B284" s="67" t="s">
        <v>433</v>
      </c>
      <c r="C284" s="118" t="s">
        <v>200</v>
      </c>
      <c r="D284" s="142" t="s">
        <v>401</v>
      </c>
      <c r="E284" s="70"/>
      <c r="F284" s="94"/>
      <c r="G284" s="53"/>
      <c r="H284" s="95"/>
    </row>
    <row r="285" spans="1:8" s="75" customFormat="1" ht="30" customHeight="1" x14ac:dyDescent="0.2">
      <c r="A285" s="66" t="s">
        <v>201</v>
      </c>
      <c r="B285" s="76" t="s">
        <v>32</v>
      </c>
      <c r="C285" s="68" t="s">
        <v>402</v>
      </c>
      <c r="D285" s="77"/>
      <c r="E285" s="70" t="s">
        <v>48</v>
      </c>
      <c r="F285" s="143">
        <v>5</v>
      </c>
      <c r="G285" s="72"/>
      <c r="H285" s="73">
        <f>ROUND(G285*F285,2)</f>
        <v>0</v>
      </c>
    </row>
    <row r="286" spans="1:8" s="117" customFormat="1" ht="39.950000000000003" customHeight="1" x14ac:dyDescent="0.2">
      <c r="A286" s="66" t="s">
        <v>434</v>
      </c>
      <c r="B286" s="67" t="s">
        <v>435</v>
      </c>
      <c r="C286" s="116" t="s">
        <v>436</v>
      </c>
      <c r="D286" s="77" t="s">
        <v>122</v>
      </c>
      <c r="E286" s="70"/>
      <c r="F286" s="94"/>
      <c r="G286" s="53"/>
      <c r="H286" s="95"/>
    </row>
    <row r="287" spans="1:8" s="117" customFormat="1" ht="30" customHeight="1" x14ac:dyDescent="0.2">
      <c r="A287" s="66" t="s">
        <v>437</v>
      </c>
      <c r="B287" s="76" t="s">
        <v>32</v>
      </c>
      <c r="C287" s="116" t="s">
        <v>438</v>
      </c>
      <c r="D287" s="77"/>
      <c r="E287" s="70" t="s">
        <v>38</v>
      </c>
      <c r="F287" s="94">
        <v>1</v>
      </c>
      <c r="G287" s="72"/>
      <c r="H287" s="73">
        <f>ROUND(G287*F287,2)</f>
        <v>0</v>
      </c>
    </row>
    <row r="288" spans="1:8" s="117" customFormat="1" ht="30" customHeight="1" x14ac:dyDescent="0.2">
      <c r="A288" s="66" t="s">
        <v>131</v>
      </c>
      <c r="B288" s="67" t="s">
        <v>439</v>
      </c>
      <c r="C288" s="116" t="s">
        <v>133</v>
      </c>
      <c r="D288" s="77" t="s">
        <v>122</v>
      </c>
      <c r="E288" s="70"/>
      <c r="F288" s="94"/>
      <c r="G288" s="53"/>
      <c r="H288" s="95"/>
    </row>
    <row r="289" spans="1:8" s="117" customFormat="1" ht="39.950000000000003" customHeight="1" x14ac:dyDescent="0.2">
      <c r="A289" s="66" t="s">
        <v>134</v>
      </c>
      <c r="B289" s="76" t="s">
        <v>32</v>
      </c>
      <c r="C289" s="116" t="s">
        <v>373</v>
      </c>
      <c r="D289" s="77"/>
      <c r="E289" s="70"/>
      <c r="F289" s="94"/>
      <c r="G289" s="53"/>
      <c r="H289" s="95"/>
    </row>
    <row r="290" spans="1:8" s="75" customFormat="1" ht="30" customHeight="1" x14ac:dyDescent="0.2">
      <c r="A290" s="158" t="s">
        <v>440</v>
      </c>
      <c r="B290" s="82" t="s">
        <v>96</v>
      </c>
      <c r="C290" s="68" t="s">
        <v>441</v>
      </c>
      <c r="D290" s="77"/>
      <c r="E290" s="70" t="s">
        <v>38</v>
      </c>
      <c r="F290" s="94">
        <v>2</v>
      </c>
      <c r="G290" s="72"/>
      <c r="H290" s="73">
        <f>ROUND(G290*F290,2)</f>
        <v>0</v>
      </c>
    </row>
    <row r="291" spans="1:8" s="75" customFormat="1" ht="30" customHeight="1" thickBot="1" x14ac:dyDescent="0.25">
      <c r="A291" s="66" t="s">
        <v>137</v>
      </c>
      <c r="B291" s="67" t="s">
        <v>442</v>
      </c>
      <c r="C291" s="68" t="s">
        <v>139</v>
      </c>
      <c r="D291" s="77" t="s">
        <v>140</v>
      </c>
      <c r="E291" s="70" t="s">
        <v>48</v>
      </c>
      <c r="F291" s="94">
        <f>F277*12</f>
        <v>24</v>
      </c>
      <c r="G291" s="72"/>
      <c r="H291" s="73">
        <f>ROUND(G291*F291,2)</f>
        <v>0</v>
      </c>
    </row>
    <row r="292" spans="1:8" s="65" customFormat="1" ht="36" customHeight="1" thickTop="1" x14ac:dyDescent="0.25">
      <c r="A292" s="59"/>
      <c r="B292" s="60"/>
      <c r="C292" s="61" t="s">
        <v>22</v>
      </c>
      <c r="D292" s="80"/>
      <c r="E292" s="80"/>
      <c r="F292" s="80"/>
      <c r="G292" s="63"/>
      <c r="H292" s="64"/>
    </row>
    <row r="293" spans="1:8" s="75" customFormat="1" ht="43.9" customHeight="1" x14ac:dyDescent="0.2">
      <c r="A293" s="66" t="s">
        <v>57</v>
      </c>
      <c r="B293" s="67" t="s">
        <v>443</v>
      </c>
      <c r="C293" s="118" t="s">
        <v>243</v>
      </c>
      <c r="D293" s="119" t="s">
        <v>244</v>
      </c>
      <c r="E293" s="70" t="s">
        <v>38</v>
      </c>
      <c r="F293" s="94">
        <v>10</v>
      </c>
      <c r="G293" s="72"/>
      <c r="H293" s="73">
        <f>ROUND(G293*F293,2)</f>
        <v>0</v>
      </c>
    </row>
    <row r="294" spans="1:8" s="65" customFormat="1" ht="30" customHeight="1" x14ac:dyDescent="0.2">
      <c r="A294" s="66" t="s">
        <v>58</v>
      </c>
      <c r="B294" s="67" t="s">
        <v>444</v>
      </c>
      <c r="C294" s="118" t="s">
        <v>245</v>
      </c>
      <c r="D294" s="119" t="s">
        <v>244</v>
      </c>
      <c r="E294" s="70"/>
      <c r="F294" s="94"/>
      <c r="G294" s="53"/>
      <c r="H294" s="95"/>
    </row>
    <row r="295" spans="1:8" s="75" customFormat="1" ht="30" customHeight="1" x14ac:dyDescent="0.2">
      <c r="A295" s="66" t="s">
        <v>192</v>
      </c>
      <c r="B295" s="76" t="s">
        <v>32</v>
      </c>
      <c r="C295" s="68" t="s">
        <v>193</v>
      </c>
      <c r="D295" s="77"/>
      <c r="E295" s="70" t="s">
        <v>38</v>
      </c>
      <c r="F295" s="94">
        <f>F293</f>
        <v>10</v>
      </c>
      <c r="G295" s="72"/>
      <c r="H295" s="73">
        <f>ROUND(G295*F295,2)</f>
        <v>0</v>
      </c>
    </row>
    <row r="296" spans="1:8" s="75" customFormat="1" ht="30" customHeight="1" thickBot="1" x14ac:dyDescent="0.25">
      <c r="A296" s="66" t="s">
        <v>59</v>
      </c>
      <c r="B296" s="144" t="s">
        <v>39</v>
      </c>
      <c r="C296" s="84" t="s">
        <v>144</v>
      </c>
      <c r="D296" s="85"/>
      <c r="E296" s="86" t="s">
        <v>38</v>
      </c>
      <c r="F296" s="87">
        <f>F293</f>
        <v>10</v>
      </c>
      <c r="G296" s="88"/>
      <c r="H296" s="89">
        <f>ROUND(G296*F296,2)</f>
        <v>0</v>
      </c>
    </row>
    <row r="297" spans="1:8" s="65" customFormat="1" ht="36" customHeight="1" thickTop="1" x14ac:dyDescent="0.25">
      <c r="A297" s="59"/>
      <c r="B297" s="90"/>
      <c r="C297" s="91" t="s">
        <v>23</v>
      </c>
      <c r="D297" s="92"/>
      <c r="E297" s="92"/>
      <c r="F297" s="92"/>
      <c r="G297" s="53"/>
      <c r="H297" s="93"/>
    </row>
    <row r="298" spans="1:8" s="65" customFormat="1" ht="30" customHeight="1" x14ac:dyDescent="0.2">
      <c r="A298" s="81" t="s">
        <v>61</v>
      </c>
      <c r="B298" s="67" t="s">
        <v>445</v>
      </c>
      <c r="C298" s="68" t="s">
        <v>62</v>
      </c>
      <c r="D298" s="77" t="s">
        <v>145</v>
      </c>
      <c r="E298" s="70"/>
      <c r="F298" s="122"/>
      <c r="G298" s="53"/>
      <c r="H298" s="73"/>
    </row>
    <row r="299" spans="1:8" s="75" customFormat="1" ht="30" customHeight="1" x14ac:dyDescent="0.2">
      <c r="A299" s="81" t="s">
        <v>146</v>
      </c>
      <c r="B299" s="76" t="s">
        <v>32</v>
      </c>
      <c r="C299" s="68" t="s">
        <v>147</v>
      </c>
      <c r="D299" s="77"/>
      <c r="E299" s="70" t="s">
        <v>31</v>
      </c>
      <c r="F299" s="71">
        <f>F230*0.9</f>
        <v>433</v>
      </c>
      <c r="G299" s="72"/>
      <c r="H299" s="73">
        <f>ROUND(G299*F299,2)</f>
        <v>0</v>
      </c>
    </row>
    <row r="300" spans="1:8" s="75" customFormat="1" ht="30" customHeight="1" x14ac:dyDescent="0.2">
      <c r="A300" s="81" t="s">
        <v>378</v>
      </c>
      <c r="B300" s="67" t="s">
        <v>446</v>
      </c>
      <c r="C300" s="68" t="s">
        <v>379</v>
      </c>
      <c r="D300" s="77" t="s">
        <v>187</v>
      </c>
      <c r="E300" s="70" t="s">
        <v>31</v>
      </c>
      <c r="F300" s="71">
        <f>F230*0.1</f>
        <v>48</v>
      </c>
      <c r="G300" s="72"/>
      <c r="H300" s="73">
        <f>ROUND(G300*F300,2)</f>
        <v>0</v>
      </c>
    </row>
    <row r="301" spans="1:8" s="58" customFormat="1" ht="30" customHeight="1" thickBot="1" x14ac:dyDescent="0.25">
      <c r="A301" s="145"/>
      <c r="B301" s="124" t="str">
        <f>B225</f>
        <v>D</v>
      </c>
      <c r="C301" s="253" t="str">
        <f>C225</f>
        <v>Madeline Street Rehabilitation - Harold Avenue West to McMeans Avenue West</v>
      </c>
      <c r="D301" s="254"/>
      <c r="E301" s="254"/>
      <c r="F301" s="255"/>
      <c r="G301" s="146" t="s">
        <v>17</v>
      </c>
      <c r="H301" s="145">
        <f>SUM(H225:H300)</f>
        <v>0</v>
      </c>
    </row>
    <row r="302" spans="1:8" s="58" customFormat="1" ht="30" customHeight="1" thickTop="1" thickBot="1" x14ac:dyDescent="0.25">
      <c r="A302" s="55"/>
      <c r="B302" s="56" t="s">
        <v>16</v>
      </c>
      <c r="C302" s="256" t="s">
        <v>447</v>
      </c>
      <c r="D302" s="257"/>
      <c r="E302" s="257"/>
      <c r="F302" s="258"/>
      <c r="G302" s="53"/>
      <c r="H302" s="57"/>
    </row>
    <row r="303" spans="1:8" s="65" customFormat="1" ht="36" customHeight="1" thickTop="1" x14ac:dyDescent="0.25">
      <c r="A303" s="59"/>
      <c r="B303" s="60"/>
      <c r="C303" s="61" t="s">
        <v>19</v>
      </c>
      <c r="D303" s="62"/>
      <c r="E303" s="62"/>
      <c r="F303" s="62"/>
      <c r="G303" s="63"/>
      <c r="H303" s="64"/>
    </row>
    <row r="304" spans="1:8" s="75" customFormat="1" ht="30" customHeight="1" x14ac:dyDescent="0.2">
      <c r="A304" s="66" t="s">
        <v>405</v>
      </c>
      <c r="B304" s="67" t="s">
        <v>303</v>
      </c>
      <c r="C304" s="68" t="s">
        <v>406</v>
      </c>
      <c r="D304" s="69" t="s">
        <v>345</v>
      </c>
      <c r="E304" s="70" t="s">
        <v>29</v>
      </c>
      <c r="F304" s="71">
        <f>520*200/1000</f>
        <v>104</v>
      </c>
      <c r="G304" s="72"/>
      <c r="H304" s="73">
        <f>ROUND(G304*F304,2)</f>
        <v>0</v>
      </c>
    </row>
    <row r="305" spans="1:8" s="65" customFormat="1" ht="38.450000000000003" customHeight="1" x14ac:dyDescent="0.2">
      <c r="A305" s="74" t="s">
        <v>34</v>
      </c>
      <c r="B305" s="67" t="s">
        <v>304</v>
      </c>
      <c r="C305" s="68" t="s">
        <v>35</v>
      </c>
      <c r="D305" s="69" t="s">
        <v>345</v>
      </c>
      <c r="E305" s="70"/>
      <c r="F305" s="71"/>
      <c r="G305" s="53"/>
      <c r="H305" s="73"/>
    </row>
    <row r="306" spans="1:8" s="65" customFormat="1" ht="36" customHeight="1" x14ac:dyDescent="0.2">
      <c r="A306" s="74" t="s">
        <v>381</v>
      </c>
      <c r="B306" s="76" t="s">
        <v>32</v>
      </c>
      <c r="C306" s="68" t="s">
        <v>382</v>
      </c>
      <c r="D306" s="77" t="s">
        <v>2</v>
      </c>
      <c r="E306" s="70" t="s">
        <v>29</v>
      </c>
      <c r="F306" s="71">
        <v>6</v>
      </c>
      <c r="G306" s="72"/>
      <c r="H306" s="73">
        <f>ROUND(G306*F306,2)</f>
        <v>0</v>
      </c>
    </row>
    <row r="307" spans="1:8" s="75" customFormat="1" ht="30" customHeight="1" thickBot="1" x14ac:dyDescent="0.25">
      <c r="A307" s="66" t="s">
        <v>36</v>
      </c>
      <c r="B307" s="127" t="s">
        <v>305</v>
      </c>
      <c r="C307" s="68" t="s">
        <v>37</v>
      </c>
      <c r="D307" s="128" t="s">
        <v>345</v>
      </c>
      <c r="E307" s="70" t="s">
        <v>31</v>
      </c>
      <c r="F307" s="71">
        <f>300*2</f>
        <v>600</v>
      </c>
      <c r="G307" s="72"/>
      <c r="H307" s="73">
        <f>ROUND(G307*F307,2)</f>
        <v>0</v>
      </c>
    </row>
    <row r="308" spans="1:8" s="65" customFormat="1" ht="43.9" customHeight="1" thickTop="1" x14ac:dyDescent="0.25">
      <c r="A308" s="59"/>
      <c r="B308" s="79"/>
      <c r="C308" s="61" t="s">
        <v>161</v>
      </c>
      <c r="D308" s="80"/>
      <c r="E308" s="80"/>
      <c r="F308" s="80"/>
      <c r="G308" s="63"/>
      <c r="H308" s="64"/>
    </row>
    <row r="309" spans="1:8" s="75" customFormat="1" ht="30" customHeight="1" x14ac:dyDescent="0.2">
      <c r="A309" s="81" t="s">
        <v>361</v>
      </c>
      <c r="B309" s="67" t="s">
        <v>306</v>
      </c>
      <c r="C309" s="68" t="s">
        <v>362</v>
      </c>
      <c r="D309" s="77" t="s">
        <v>162</v>
      </c>
      <c r="E309" s="70"/>
      <c r="F309" s="122"/>
      <c r="G309" s="53"/>
      <c r="H309" s="73"/>
    </row>
    <row r="310" spans="1:8" s="75" customFormat="1" ht="43.9" customHeight="1" x14ac:dyDescent="0.2">
      <c r="A310" s="81" t="s">
        <v>363</v>
      </c>
      <c r="B310" s="76" t="s">
        <v>32</v>
      </c>
      <c r="C310" s="68" t="s">
        <v>214</v>
      </c>
      <c r="D310" s="77" t="s">
        <v>2</v>
      </c>
      <c r="E310" s="70" t="s">
        <v>31</v>
      </c>
      <c r="F310" s="71">
        <v>40</v>
      </c>
      <c r="G310" s="72"/>
      <c r="H310" s="73">
        <f>ROUND(G310*F310,2)</f>
        <v>0</v>
      </c>
    </row>
    <row r="311" spans="1:8" s="75" customFormat="1" ht="30" customHeight="1" x14ac:dyDescent="0.2">
      <c r="A311" s="81" t="s">
        <v>383</v>
      </c>
      <c r="B311" s="67" t="s">
        <v>307</v>
      </c>
      <c r="C311" s="68" t="s">
        <v>384</v>
      </c>
      <c r="D311" s="77" t="s">
        <v>162</v>
      </c>
      <c r="E311" s="70"/>
      <c r="F311" s="122"/>
      <c r="G311" s="53"/>
      <c r="H311" s="73"/>
    </row>
    <row r="312" spans="1:8" s="75" customFormat="1" ht="43.9" customHeight="1" x14ac:dyDescent="0.2">
      <c r="A312" s="81" t="s">
        <v>385</v>
      </c>
      <c r="B312" s="76" t="s">
        <v>32</v>
      </c>
      <c r="C312" s="68" t="s">
        <v>215</v>
      </c>
      <c r="D312" s="77" t="s">
        <v>2</v>
      </c>
      <c r="E312" s="70" t="s">
        <v>31</v>
      </c>
      <c r="F312" s="71">
        <v>10</v>
      </c>
      <c r="G312" s="72"/>
      <c r="H312" s="73">
        <f t="shared" ref="H312:H317" si="6">ROUND(G312*F312,2)</f>
        <v>0</v>
      </c>
    </row>
    <row r="313" spans="1:8" s="75" customFormat="1" ht="43.9" customHeight="1" x14ac:dyDescent="0.2">
      <c r="A313" s="81" t="s">
        <v>386</v>
      </c>
      <c r="B313" s="76" t="s">
        <v>39</v>
      </c>
      <c r="C313" s="68" t="s">
        <v>216</v>
      </c>
      <c r="D313" s="77" t="s">
        <v>2</v>
      </c>
      <c r="E313" s="70" t="s">
        <v>31</v>
      </c>
      <c r="F313" s="71">
        <v>210</v>
      </c>
      <c r="G313" s="72"/>
      <c r="H313" s="73">
        <f t="shared" si="6"/>
        <v>0</v>
      </c>
    </row>
    <row r="314" spans="1:8" s="75" customFormat="1" ht="43.9" customHeight="1" x14ac:dyDescent="0.2">
      <c r="A314" s="81" t="s">
        <v>387</v>
      </c>
      <c r="B314" s="76" t="s">
        <v>49</v>
      </c>
      <c r="C314" s="68" t="s">
        <v>388</v>
      </c>
      <c r="D314" s="77" t="s">
        <v>2</v>
      </c>
      <c r="E314" s="70" t="s">
        <v>31</v>
      </c>
      <c r="F314" s="71">
        <v>10</v>
      </c>
      <c r="G314" s="72"/>
      <c r="H314" s="73">
        <f t="shared" si="6"/>
        <v>0</v>
      </c>
    </row>
    <row r="315" spans="1:8" s="75" customFormat="1" ht="43.9" customHeight="1" x14ac:dyDescent="0.2">
      <c r="A315" s="81" t="s">
        <v>389</v>
      </c>
      <c r="B315" s="76" t="s">
        <v>60</v>
      </c>
      <c r="C315" s="68" t="s">
        <v>217</v>
      </c>
      <c r="D315" s="77" t="s">
        <v>2</v>
      </c>
      <c r="E315" s="70" t="s">
        <v>31</v>
      </c>
      <c r="F315" s="71">
        <v>100</v>
      </c>
      <c r="G315" s="72"/>
      <c r="H315" s="73">
        <f t="shared" si="6"/>
        <v>0</v>
      </c>
    </row>
    <row r="316" spans="1:8" s="75" customFormat="1" ht="30" customHeight="1" x14ac:dyDescent="0.2">
      <c r="A316" s="81" t="s">
        <v>218</v>
      </c>
      <c r="B316" s="68" t="s">
        <v>308</v>
      </c>
      <c r="C316" s="129" t="s">
        <v>219</v>
      </c>
      <c r="D316" s="77" t="s">
        <v>312</v>
      </c>
      <c r="E316" s="70" t="s">
        <v>31</v>
      </c>
      <c r="F316" s="71">
        <v>125</v>
      </c>
      <c r="G316" s="72"/>
      <c r="H316" s="73">
        <f t="shared" si="6"/>
        <v>0</v>
      </c>
    </row>
    <row r="317" spans="1:8" s="75" customFormat="1" ht="30" customHeight="1" x14ac:dyDescent="0.2">
      <c r="A317" s="81" t="s">
        <v>220</v>
      </c>
      <c r="B317" s="68" t="s">
        <v>309</v>
      </c>
      <c r="C317" s="129" t="s">
        <v>221</v>
      </c>
      <c r="D317" s="77" t="s">
        <v>312</v>
      </c>
      <c r="E317" s="70" t="s">
        <v>31</v>
      </c>
      <c r="F317" s="71">
        <v>125</v>
      </c>
      <c r="G317" s="72"/>
      <c r="H317" s="73">
        <f t="shared" si="6"/>
        <v>0</v>
      </c>
    </row>
    <row r="318" spans="1:8" s="75" customFormat="1" ht="30" customHeight="1" x14ac:dyDescent="0.2">
      <c r="A318" s="81"/>
      <c r="B318" s="68" t="s">
        <v>310</v>
      </c>
      <c r="C318" s="68" t="s">
        <v>390</v>
      </c>
      <c r="D318" s="77" t="s">
        <v>160</v>
      </c>
      <c r="E318" s="70" t="s">
        <v>31</v>
      </c>
      <c r="F318" s="71">
        <f>0.15*SUM(F310:F315)</f>
        <v>56</v>
      </c>
      <c r="G318" s="72"/>
      <c r="H318" s="73">
        <f>ROUND(G318*F318,2)</f>
        <v>0</v>
      </c>
    </row>
    <row r="319" spans="1:8" s="75" customFormat="1" ht="30" customHeight="1" x14ac:dyDescent="0.2">
      <c r="A319" s="81" t="s">
        <v>40</v>
      </c>
      <c r="B319" s="67" t="s">
        <v>448</v>
      </c>
      <c r="C319" s="68" t="s">
        <v>41</v>
      </c>
      <c r="D319" s="77" t="s">
        <v>162</v>
      </c>
      <c r="E319" s="70"/>
      <c r="F319" s="122"/>
      <c r="G319" s="53"/>
      <c r="H319" s="73"/>
    </row>
    <row r="320" spans="1:8" s="75" customFormat="1" ht="30" customHeight="1" x14ac:dyDescent="0.2">
      <c r="A320" s="81" t="s">
        <v>42</v>
      </c>
      <c r="B320" s="76" t="s">
        <v>32</v>
      </c>
      <c r="C320" s="68" t="s">
        <v>43</v>
      </c>
      <c r="D320" s="77" t="s">
        <v>2</v>
      </c>
      <c r="E320" s="70" t="s">
        <v>38</v>
      </c>
      <c r="F320" s="71">
        <v>590</v>
      </c>
      <c r="G320" s="72"/>
      <c r="H320" s="73">
        <f>ROUND(G320*F320,2)</f>
        <v>0</v>
      </c>
    </row>
    <row r="321" spans="1:8" s="75" customFormat="1" ht="30" customHeight="1" x14ac:dyDescent="0.2">
      <c r="A321" s="81" t="s">
        <v>44</v>
      </c>
      <c r="B321" s="67" t="s">
        <v>449</v>
      </c>
      <c r="C321" s="68" t="s">
        <v>45</v>
      </c>
      <c r="D321" s="77" t="s">
        <v>162</v>
      </c>
      <c r="E321" s="70"/>
      <c r="F321" s="71"/>
      <c r="G321" s="53"/>
      <c r="H321" s="73"/>
    </row>
    <row r="322" spans="1:8" s="75" customFormat="1" ht="30" customHeight="1" x14ac:dyDescent="0.2">
      <c r="A322" s="130" t="s">
        <v>163</v>
      </c>
      <c r="B322" s="131" t="s">
        <v>32</v>
      </c>
      <c r="C322" s="132" t="s">
        <v>164</v>
      </c>
      <c r="D322" s="131" t="s">
        <v>2</v>
      </c>
      <c r="E322" s="131" t="s">
        <v>38</v>
      </c>
      <c r="F322" s="71">
        <v>90</v>
      </c>
      <c r="G322" s="72"/>
      <c r="H322" s="73">
        <f>ROUND(G322*F322,2)</f>
        <v>0</v>
      </c>
    </row>
    <row r="323" spans="1:8" s="75" customFormat="1" ht="30" customHeight="1" x14ac:dyDescent="0.2">
      <c r="A323" s="81" t="s">
        <v>46</v>
      </c>
      <c r="B323" s="144" t="s">
        <v>39</v>
      </c>
      <c r="C323" s="84" t="s">
        <v>47</v>
      </c>
      <c r="D323" s="85" t="s">
        <v>2</v>
      </c>
      <c r="E323" s="86" t="s">
        <v>38</v>
      </c>
      <c r="F323" s="147">
        <v>1045</v>
      </c>
      <c r="G323" s="88"/>
      <c r="H323" s="89">
        <f>ROUND(G323*F323,2)</f>
        <v>0</v>
      </c>
    </row>
    <row r="324" spans="1:8" s="65" customFormat="1" ht="43.9" customHeight="1" x14ac:dyDescent="0.2">
      <c r="A324" s="81" t="s">
        <v>222</v>
      </c>
      <c r="B324" s="67" t="s">
        <v>450</v>
      </c>
      <c r="C324" s="68" t="s">
        <v>223</v>
      </c>
      <c r="D324" s="77" t="s">
        <v>94</v>
      </c>
      <c r="E324" s="70"/>
      <c r="F324" s="122"/>
      <c r="G324" s="53"/>
      <c r="H324" s="73"/>
    </row>
    <row r="325" spans="1:8" s="75" customFormat="1" ht="30" customHeight="1" x14ac:dyDescent="0.2">
      <c r="A325" s="81" t="s">
        <v>224</v>
      </c>
      <c r="B325" s="76" t="s">
        <v>32</v>
      </c>
      <c r="C325" s="68" t="s">
        <v>95</v>
      </c>
      <c r="D325" s="77" t="s">
        <v>225</v>
      </c>
      <c r="E325" s="70"/>
      <c r="F325" s="122"/>
      <c r="G325" s="53"/>
      <c r="H325" s="73"/>
    </row>
    <row r="326" spans="1:8" s="75" customFormat="1" ht="30" customHeight="1" x14ac:dyDescent="0.2">
      <c r="A326" s="81" t="s">
        <v>226</v>
      </c>
      <c r="B326" s="136" t="s">
        <v>96</v>
      </c>
      <c r="C326" s="137" t="s">
        <v>227</v>
      </c>
      <c r="D326" s="69"/>
      <c r="E326" s="138" t="s">
        <v>31</v>
      </c>
      <c r="F326" s="71">
        <v>35</v>
      </c>
      <c r="G326" s="72"/>
      <c r="H326" s="139">
        <f>ROUND(G326*F326,2)</f>
        <v>0</v>
      </c>
    </row>
    <row r="327" spans="1:8" s="75" customFormat="1" ht="30" customHeight="1" x14ac:dyDescent="0.2">
      <c r="A327" s="81" t="s">
        <v>99</v>
      </c>
      <c r="B327" s="67" t="s">
        <v>451</v>
      </c>
      <c r="C327" s="68" t="s">
        <v>50</v>
      </c>
      <c r="D327" s="77" t="s">
        <v>230</v>
      </c>
      <c r="E327" s="70"/>
      <c r="F327" s="122"/>
      <c r="G327" s="53"/>
      <c r="H327" s="73"/>
    </row>
    <row r="328" spans="1:8" s="75" customFormat="1" ht="30" x14ac:dyDescent="0.2">
      <c r="A328" s="81" t="s">
        <v>391</v>
      </c>
      <c r="B328" s="76" t="s">
        <v>32</v>
      </c>
      <c r="C328" s="68" t="s">
        <v>392</v>
      </c>
      <c r="D328" s="77" t="s">
        <v>300</v>
      </c>
      <c r="E328" s="70"/>
      <c r="F328" s="122"/>
      <c r="G328" s="73"/>
      <c r="H328" s="73"/>
    </row>
    <row r="329" spans="1:8" s="75" customFormat="1" ht="30" customHeight="1" x14ac:dyDescent="0.2">
      <c r="A329" s="81" t="s">
        <v>407</v>
      </c>
      <c r="B329" s="136" t="s">
        <v>96</v>
      </c>
      <c r="C329" s="137" t="s">
        <v>311</v>
      </c>
      <c r="D329" s="69"/>
      <c r="E329" s="138" t="s">
        <v>48</v>
      </c>
      <c r="F329" s="71">
        <v>10</v>
      </c>
      <c r="G329" s="72"/>
      <c r="H329" s="139">
        <f t="shared" ref="H329:H334" si="7">ROUND(G329*F329,2)</f>
        <v>0</v>
      </c>
    </row>
    <row r="330" spans="1:8" s="75" customFormat="1" ht="30" customHeight="1" x14ac:dyDescent="0.2">
      <c r="A330" s="81" t="s">
        <v>408</v>
      </c>
      <c r="B330" s="136" t="s">
        <v>97</v>
      </c>
      <c r="C330" s="137" t="s">
        <v>409</v>
      </c>
      <c r="D330" s="69"/>
      <c r="E330" s="138" t="s">
        <v>48</v>
      </c>
      <c r="F330" s="71">
        <f>18+14+18+19+13+10</f>
        <v>92</v>
      </c>
      <c r="G330" s="72"/>
      <c r="H330" s="139">
        <f t="shared" si="7"/>
        <v>0</v>
      </c>
    </row>
    <row r="331" spans="1:8" s="75" customFormat="1" ht="30" customHeight="1" x14ac:dyDescent="0.2">
      <c r="A331" s="81" t="s">
        <v>393</v>
      </c>
      <c r="B331" s="136" t="s">
        <v>410</v>
      </c>
      <c r="C331" s="137" t="s">
        <v>394</v>
      </c>
      <c r="D331" s="69" t="s">
        <v>2</v>
      </c>
      <c r="E331" s="138" t="s">
        <v>48</v>
      </c>
      <c r="F331" s="71">
        <f>31+45+162+42+59+110-F332-F333</f>
        <v>368</v>
      </c>
      <c r="G331" s="72"/>
      <c r="H331" s="139">
        <f t="shared" si="7"/>
        <v>0</v>
      </c>
    </row>
    <row r="332" spans="1:8" s="75" customFormat="1" ht="30" customHeight="1" x14ac:dyDescent="0.2">
      <c r="A332" s="81" t="s">
        <v>395</v>
      </c>
      <c r="B332" s="76" t="s">
        <v>39</v>
      </c>
      <c r="C332" s="68" t="s">
        <v>165</v>
      </c>
      <c r="D332" s="77" t="s">
        <v>101</v>
      </c>
      <c r="E332" s="70" t="s">
        <v>48</v>
      </c>
      <c r="F332" s="71">
        <v>45</v>
      </c>
      <c r="G332" s="72"/>
      <c r="H332" s="73">
        <f t="shared" si="7"/>
        <v>0</v>
      </c>
    </row>
    <row r="333" spans="1:8" s="140" customFormat="1" ht="30" customHeight="1" x14ac:dyDescent="0.2">
      <c r="A333" s="81" t="s">
        <v>166</v>
      </c>
      <c r="B333" s="76" t="s">
        <v>49</v>
      </c>
      <c r="C333" s="68" t="s">
        <v>102</v>
      </c>
      <c r="D333" s="77" t="s">
        <v>103</v>
      </c>
      <c r="E333" s="70" t="s">
        <v>48</v>
      </c>
      <c r="F333" s="126">
        <f>15*2.4</f>
        <v>36</v>
      </c>
      <c r="G333" s="72"/>
      <c r="H333" s="73">
        <f t="shared" si="7"/>
        <v>0</v>
      </c>
    </row>
    <row r="334" spans="1:8" s="75" customFormat="1" ht="43.9" customHeight="1" x14ac:dyDescent="0.2">
      <c r="A334" s="81" t="s">
        <v>231</v>
      </c>
      <c r="B334" s="67" t="s">
        <v>452</v>
      </c>
      <c r="C334" s="68" t="s">
        <v>232</v>
      </c>
      <c r="D334" s="77" t="s">
        <v>233</v>
      </c>
      <c r="E334" s="70" t="s">
        <v>31</v>
      </c>
      <c r="F334" s="71">
        <v>20</v>
      </c>
      <c r="G334" s="72"/>
      <c r="H334" s="73">
        <f t="shared" si="7"/>
        <v>0</v>
      </c>
    </row>
    <row r="335" spans="1:8" s="75" customFormat="1" ht="43.9" customHeight="1" x14ac:dyDescent="0.2">
      <c r="A335" s="81" t="s">
        <v>167</v>
      </c>
      <c r="B335" s="67" t="s">
        <v>453</v>
      </c>
      <c r="C335" s="68" t="s">
        <v>168</v>
      </c>
      <c r="D335" s="77" t="s">
        <v>368</v>
      </c>
      <c r="E335" s="114"/>
      <c r="F335" s="122"/>
      <c r="G335" s="53"/>
      <c r="H335" s="73"/>
    </row>
    <row r="336" spans="1:8" s="75" customFormat="1" ht="30" customHeight="1" x14ac:dyDescent="0.2">
      <c r="A336" s="81" t="s">
        <v>234</v>
      </c>
      <c r="B336" s="76" t="s">
        <v>32</v>
      </c>
      <c r="C336" s="68" t="s">
        <v>235</v>
      </c>
      <c r="D336" s="77"/>
      <c r="E336" s="70"/>
      <c r="F336" s="122"/>
      <c r="G336" s="53"/>
      <c r="H336" s="73"/>
    </row>
    <row r="337" spans="1:8" s="75" customFormat="1" ht="30" customHeight="1" x14ac:dyDescent="0.2">
      <c r="A337" s="81" t="s">
        <v>169</v>
      </c>
      <c r="B337" s="82" t="s">
        <v>96</v>
      </c>
      <c r="C337" s="68" t="s">
        <v>116</v>
      </c>
      <c r="D337" s="77"/>
      <c r="E337" s="70" t="s">
        <v>33</v>
      </c>
      <c r="F337" s="71">
        <f>2640*80/1000*2.4*1.05</f>
        <v>532</v>
      </c>
      <c r="G337" s="72"/>
      <c r="H337" s="73">
        <f>ROUND(G337*F337,2)</f>
        <v>0</v>
      </c>
    </row>
    <row r="338" spans="1:8" s="75" customFormat="1" ht="30" customHeight="1" x14ac:dyDescent="0.2">
      <c r="A338" s="81" t="s">
        <v>170</v>
      </c>
      <c r="B338" s="76" t="s">
        <v>39</v>
      </c>
      <c r="C338" s="68" t="s">
        <v>68</v>
      </c>
      <c r="D338" s="77"/>
      <c r="E338" s="70"/>
      <c r="F338" s="71"/>
      <c r="G338" s="53"/>
      <c r="H338" s="73"/>
    </row>
    <row r="339" spans="1:8" s="75" customFormat="1" ht="30" customHeight="1" x14ac:dyDescent="0.2">
      <c r="A339" s="81" t="s">
        <v>171</v>
      </c>
      <c r="B339" s="82" t="s">
        <v>96</v>
      </c>
      <c r="C339" s="68" t="s">
        <v>116</v>
      </c>
      <c r="D339" s="77"/>
      <c r="E339" s="70" t="s">
        <v>33</v>
      </c>
      <c r="F339" s="71">
        <f>(2860-2640)*80/1000*2.4*1.05</f>
        <v>44</v>
      </c>
      <c r="G339" s="72"/>
      <c r="H339" s="73">
        <f>ROUND(G339*F339,2)</f>
        <v>0</v>
      </c>
    </row>
    <row r="340" spans="1:8" s="65" customFormat="1" ht="30" customHeight="1" x14ac:dyDescent="0.2">
      <c r="A340" s="81" t="s">
        <v>104</v>
      </c>
      <c r="B340" s="67" t="s">
        <v>454</v>
      </c>
      <c r="C340" s="68" t="s">
        <v>106</v>
      </c>
      <c r="D340" s="77" t="s">
        <v>236</v>
      </c>
      <c r="E340" s="70"/>
      <c r="F340" s="122"/>
      <c r="G340" s="53"/>
      <c r="H340" s="73"/>
    </row>
    <row r="341" spans="1:8" s="75" customFormat="1" ht="30" customHeight="1" x14ac:dyDescent="0.2">
      <c r="A341" s="81" t="s">
        <v>107</v>
      </c>
      <c r="B341" s="76" t="s">
        <v>32</v>
      </c>
      <c r="C341" s="68" t="s">
        <v>237</v>
      </c>
      <c r="D341" s="77" t="s">
        <v>2</v>
      </c>
      <c r="E341" s="70" t="s">
        <v>31</v>
      </c>
      <c r="F341" s="71">
        <v>345</v>
      </c>
      <c r="G341" s="72"/>
      <c r="H341" s="73">
        <f>ROUND(G341*F341,2)</f>
        <v>0</v>
      </c>
    </row>
    <row r="342" spans="1:8" s="75" customFormat="1" ht="30" customHeight="1" x14ac:dyDescent="0.2">
      <c r="A342" s="81" t="s">
        <v>238</v>
      </c>
      <c r="B342" s="76" t="s">
        <v>39</v>
      </c>
      <c r="C342" s="68" t="s">
        <v>239</v>
      </c>
      <c r="D342" s="77" t="s">
        <v>2</v>
      </c>
      <c r="E342" s="70" t="s">
        <v>31</v>
      </c>
      <c r="F342" s="71">
        <v>345</v>
      </c>
      <c r="G342" s="72"/>
      <c r="H342" s="73">
        <f>ROUND(G342*F342,2)</f>
        <v>0</v>
      </c>
    </row>
    <row r="343" spans="1:8" s="75" customFormat="1" ht="30" customHeight="1" x14ac:dyDescent="0.2">
      <c r="A343" s="81" t="s">
        <v>455</v>
      </c>
      <c r="B343" s="76" t="s">
        <v>49</v>
      </c>
      <c r="C343" s="68" t="s">
        <v>456</v>
      </c>
      <c r="D343" s="77" t="s">
        <v>2</v>
      </c>
      <c r="E343" s="70" t="s">
        <v>31</v>
      </c>
      <c r="F343" s="71">
        <v>95</v>
      </c>
      <c r="G343" s="72"/>
      <c r="H343" s="73">
        <f>ROUND(G343*F343,2)</f>
        <v>0</v>
      </c>
    </row>
    <row r="344" spans="1:8" s="65" customFormat="1" ht="30" customHeight="1" thickBot="1" x14ac:dyDescent="0.25">
      <c r="A344" s="81" t="s">
        <v>411</v>
      </c>
      <c r="B344" s="67" t="s">
        <v>457</v>
      </c>
      <c r="C344" s="68" t="s">
        <v>396</v>
      </c>
      <c r="D344" s="77" t="s">
        <v>202</v>
      </c>
      <c r="E344" s="70" t="s">
        <v>31</v>
      </c>
      <c r="F344" s="94">
        <v>2010</v>
      </c>
      <c r="G344" s="72"/>
      <c r="H344" s="73">
        <f>ROUND(G344*F344,2)</f>
        <v>0</v>
      </c>
    </row>
    <row r="345" spans="1:8" s="65" customFormat="1" ht="34.5" customHeight="1" thickTop="1" x14ac:dyDescent="0.25">
      <c r="A345" s="59"/>
      <c r="B345" s="60"/>
      <c r="C345" s="61" t="s">
        <v>174</v>
      </c>
      <c r="D345" s="80"/>
      <c r="E345" s="80"/>
      <c r="F345" s="80"/>
      <c r="G345" s="63"/>
      <c r="H345" s="64"/>
    </row>
    <row r="346" spans="1:8" s="65" customFormat="1" ht="30" customHeight="1" thickBot="1" x14ac:dyDescent="0.25">
      <c r="A346" s="66" t="s">
        <v>156</v>
      </c>
      <c r="B346" s="83" t="s">
        <v>458</v>
      </c>
      <c r="C346" s="84" t="s">
        <v>157</v>
      </c>
      <c r="D346" s="85" t="s">
        <v>158</v>
      </c>
      <c r="E346" s="86" t="s">
        <v>31</v>
      </c>
      <c r="F346" s="87">
        <v>520</v>
      </c>
      <c r="G346" s="88"/>
      <c r="H346" s="89">
        <f>ROUND(G346*F346,2)</f>
        <v>0</v>
      </c>
    </row>
    <row r="347" spans="1:8" s="65" customFormat="1" ht="36" customHeight="1" thickTop="1" x14ac:dyDescent="0.25">
      <c r="A347" s="59"/>
      <c r="B347" s="60"/>
      <c r="C347" s="61" t="s">
        <v>20</v>
      </c>
      <c r="D347" s="80"/>
      <c r="E347" s="80"/>
      <c r="F347" s="80"/>
      <c r="G347" s="63"/>
      <c r="H347" s="64"/>
    </row>
    <row r="348" spans="1:8" s="65" customFormat="1" ht="30" customHeight="1" thickBot="1" x14ac:dyDescent="0.25">
      <c r="A348" s="66" t="s">
        <v>55</v>
      </c>
      <c r="B348" s="83" t="s">
        <v>459</v>
      </c>
      <c r="C348" s="84" t="s">
        <v>56</v>
      </c>
      <c r="D348" s="85" t="s">
        <v>118</v>
      </c>
      <c r="E348" s="86" t="s">
        <v>48</v>
      </c>
      <c r="F348" s="87">
        <v>515</v>
      </c>
      <c r="G348" s="88"/>
      <c r="H348" s="89">
        <f>ROUND(G348*F348,2)</f>
        <v>0</v>
      </c>
    </row>
    <row r="349" spans="1:8" s="65" customFormat="1" ht="36" customHeight="1" thickTop="1" x14ac:dyDescent="0.25">
      <c r="A349" s="59"/>
      <c r="B349" s="90"/>
      <c r="C349" s="91" t="s">
        <v>22</v>
      </c>
      <c r="D349" s="92"/>
      <c r="E349" s="92"/>
      <c r="F349" s="92"/>
      <c r="G349" s="53"/>
      <c r="H349" s="93"/>
    </row>
    <row r="350" spans="1:8" s="75" customFormat="1" ht="43.9" customHeight="1" x14ac:dyDescent="0.2">
      <c r="A350" s="66" t="s">
        <v>57</v>
      </c>
      <c r="B350" s="67" t="s">
        <v>460</v>
      </c>
      <c r="C350" s="118" t="s">
        <v>243</v>
      </c>
      <c r="D350" s="119" t="s">
        <v>244</v>
      </c>
      <c r="E350" s="70" t="s">
        <v>38</v>
      </c>
      <c r="F350" s="94">
        <v>4</v>
      </c>
      <c r="G350" s="72"/>
      <c r="H350" s="73">
        <f>ROUND(G350*F350,2)</f>
        <v>0</v>
      </c>
    </row>
    <row r="351" spans="1:8" s="65" customFormat="1" ht="30" customHeight="1" x14ac:dyDescent="0.2">
      <c r="A351" s="66" t="s">
        <v>58</v>
      </c>
      <c r="B351" s="67" t="s">
        <v>461</v>
      </c>
      <c r="C351" s="118" t="s">
        <v>245</v>
      </c>
      <c r="D351" s="119" t="s">
        <v>244</v>
      </c>
      <c r="E351" s="70"/>
      <c r="F351" s="94"/>
      <c r="G351" s="53"/>
      <c r="H351" s="95"/>
    </row>
    <row r="352" spans="1:8" s="75" customFormat="1" ht="30" customHeight="1" x14ac:dyDescent="0.2">
      <c r="A352" s="66" t="s">
        <v>192</v>
      </c>
      <c r="B352" s="76" t="s">
        <v>32</v>
      </c>
      <c r="C352" s="68" t="s">
        <v>193</v>
      </c>
      <c r="D352" s="77"/>
      <c r="E352" s="70" t="s">
        <v>38</v>
      </c>
      <c r="F352" s="94">
        <f>F350</f>
        <v>4</v>
      </c>
      <c r="G352" s="72"/>
      <c r="H352" s="73">
        <f>ROUND(G352*F352,2)</f>
        <v>0</v>
      </c>
    </row>
    <row r="353" spans="1:8" s="75" customFormat="1" ht="30" customHeight="1" thickBot="1" x14ac:dyDescent="0.25">
      <c r="A353" s="66" t="s">
        <v>59</v>
      </c>
      <c r="B353" s="76" t="s">
        <v>39</v>
      </c>
      <c r="C353" s="68" t="s">
        <v>144</v>
      </c>
      <c r="D353" s="77"/>
      <c r="E353" s="70" t="s">
        <v>38</v>
      </c>
      <c r="F353" s="94">
        <f>F350</f>
        <v>4</v>
      </c>
      <c r="G353" s="72"/>
      <c r="H353" s="73">
        <f>ROUND(G353*F353,2)</f>
        <v>0</v>
      </c>
    </row>
    <row r="354" spans="1:8" s="65" customFormat="1" ht="36" customHeight="1" thickTop="1" x14ac:dyDescent="0.25">
      <c r="A354" s="59"/>
      <c r="B354" s="60"/>
      <c r="C354" s="61" t="s">
        <v>23</v>
      </c>
      <c r="D354" s="80"/>
      <c r="E354" s="80"/>
      <c r="F354" s="80"/>
      <c r="G354" s="63"/>
      <c r="H354" s="64"/>
    </row>
    <row r="355" spans="1:8" s="65" customFormat="1" ht="30" customHeight="1" x14ac:dyDescent="0.2">
      <c r="A355" s="81" t="s">
        <v>61</v>
      </c>
      <c r="B355" s="67" t="s">
        <v>462</v>
      </c>
      <c r="C355" s="68" t="s">
        <v>62</v>
      </c>
      <c r="D355" s="77" t="s">
        <v>145</v>
      </c>
      <c r="E355" s="70"/>
      <c r="F355" s="122"/>
      <c r="G355" s="53"/>
      <c r="H355" s="73"/>
    </row>
    <row r="356" spans="1:8" s="75" customFormat="1" ht="30" customHeight="1" x14ac:dyDescent="0.2">
      <c r="A356" s="81" t="s">
        <v>146</v>
      </c>
      <c r="B356" s="76" t="s">
        <v>32</v>
      </c>
      <c r="C356" s="68" t="s">
        <v>147</v>
      </c>
      <c r="D356" s="77"/>
      <c r="E356" s="70" t="s">
        <v>31</v>
      </c>
      <c r="F356" s="71">
        <f>F307*0.9</f>
        <v>540</v>
      </c>
      <c r="G356" s="72"/>
      <c r="H356" s="73">
        <f>ROUND(G356*F356,2)</f>
        <v>0</v>
      </c>
    </row>
    <row r="357" spans="1:8" s="75" customFormat="1" ht="30" customHeight="1" x14ac:dyDescent="0.2">
      <c r="A357" s="81" t="s">
        <v>378</v>
      </c>
      <c r="B357" s="67" t="s">
        <v>463</v>
      </c>
      <c r="C357" s="68" t="s">
        <v>379</v>
      </c>
      <c r="D357" s="77" t="s">
        <v>187</v>
      </c>
      <c r="E357" s="70" t="s">
        <v>31</v>
      </c>
      <c r="F357" s="71">
        <f>F307*0.1</f>
        <v>60</v>
      </c>
      <c r="G357" s="72"/>
      <c r="H357" s="73">
        <f>ROUND(G357*F357,2)</f>
        <v>0</v>
      </c>
    </row>
    <row r="358" spans="1:8" s="58" customFormat="1" ht="30" customHeight="1" thickBot="1" x14ac:dyDescent="0.25">
      <c r="A358" s="145"/>
      <c r="B358" s="124" t="str">
        <f>B302</f>
        <v>E</v>
      </c>
      <c r="C358" s="253" t="str">
        <f>C302</f>
        <v>Bayview Drive Rehabilitation - Bayview Drive West to St. Martin Boulevard</v>
      </c>
      <c r="D358" s="254"/>
      <c r="E358" s="254"/>
      <c r="F358" s="255"/>
      <c r="G358" s="146" t="s">
        <v>17</v>
      </c>
      <c r="H358" s="145">
        <f>SUM(H302:H357)</f>
        <v>0</v>
      </c>
    </row>
    <row r="359" spans="1:8" s="58" customFormat="1" ht="30" customHeight="1" thickTop="1" x14ac:dyDescent="0.2">
      <c r="A359" s="55"/>
      <c r="B359" s="56" t="s">
        <v>213</v>
      </c>
      <c r="C359" s="246" t="s">
        <v>464</v>
      </c>
      <c r="D359" s="247"/>
      <c r="E359" s="247"/>
      <c r="F359" s="248"/>
      <c r="G359" s="53"/>
      <c r="H359" s="57"/>
    </row>
    <row r="360" spans="1:8" ht="36" customHeight="1" x14ac:dyDescent="0.2">
      <c r="A360" s="52"/>
      <c r="B360" s="159"/>
      <c r="C360" s="160" t="s">
        <v>465</v>
      </c>
      <c r="D360" s="161"/>
      <c r="E360" s="162" t="s">
        <v>2</v>
      </c>
      <c r="F360" s="163" t="s">
        <v>2</v>
      </c>
      <c r="G360" s="53"/>
      <c r="H360" s="164"/>
    </row>
    <row r="361" spans="1:8" s="117" customFormat="1" ht="30" customHeight="1" x14ac:dyDescent="0.2">
      <c r="A361" s="66" t="s">
        <v>188</v>
      </c>
      <c r="B361" s="155" t="s">
        <v>339</v>
      </c>
      <c r="C361" s="165" t="s">
        <v>189</v>
      </c>
      <c r="D361" s="128" t="s">
        <v>466</v>
      </c>
      <c r="E361" s="70"/>
      <c r="F361" s="166"/>
      <c r="G361" s="53"/>
      <c r="H361" s="73"/>
    </row>
    <row r="362" spans="1:8" s="117" customFormat="1" ht="30" customHeight="1" x14ac:dyDescent="0.2">
      <c r="A362" s="66" t="s">
        <v>190</v>
      </c>
      <c r="B362" s="167" t="s">
        <v>32</v>
      </c>
      <c r="C362" s="168" t="s">
        <v>191</v>
      </c>
      <c r="D362" s="128"/>
      <c r="E362" s="70" t="s">
        <v>31</v>
      </c>
      <c r="F362" s="94">
        <v>18</v>
      </c>
      <c r="G362" s="72"/>
      <c r="H362" s="73">
        <f>ROUND(G362*F362,2)</f>
        <v>0</v>
      </c>
    </row>
    <row r="363" spans="1:8" ht="36" customHeight="1" x14ac:dyDescent="0.2">
      <c r="A363" s="52"/>
      <c r="B363" s="159"/>
      <c r="C363" s="160" t="s">
        <v>467</v>
      </c>
      <c r="D363" s="161"/>
      <c r="E363" s="162" t="s">
        <v>2</v>
      </c>
      <c r="F363" s="163" t="s">
        <v>2</v>
      </c>
      <c r="G363" s="53"/>
      <c r="H363" s="164"/>
    </row>
    <row r="364" spans="1:8" ht="30" customHeight="1" x14ac:dyDescent="0.2">
      <c r="A364" s="66" t="s">
        <v>194</v>
      </c>
      <c r="B364" s="67" t="s">
        <v>468</v>
      </c>
      <c r="C364" s="68" t="s">
        <v>195</v>
      </c>
      <c r="D364" s="77" t="s">
        <v>122</v>
      </c>
      <c r="E364" s="70"/>
      <c r="F364" s="94"/>
      <c r="G364" s="169"/>
      <c r="H364" s="95"/>
    </row>
    <row r="365" spans="1:8" ht="30" customHeight="1" x14ac:dyDescent="0.2">
      <c r="A365" s="66" t="s">
        <v>469</v>
      </c>
      <c r="B365" s="76" t="s">
        <v>32</v>
      </c>
      <c r="C365" s="68" t="s">
        <v>470</v>
      </c>
      <c r="D365" s="77"/>
      <c r="E365" s="70"/>
      <c r="F365" s="94"/>
      <c r="G365" s="169"/>
      <c r="H365" s="95"/>
    </row>
    <row r="366" spans="1:8" ht="30" customHeight="1" x14ac:dyDescent="0.2">
      <c r="A366" s="66" t="s">
        <v>471</v>
      </c>
      <c r="B366" s="82" t="s">
        <v>96</v>
      </c>
      <c r="C366" s="68" t="s">
        <v>198</v>
      </c>
      <c r="D366" s="77"/>
      <c r="E366" s="70" t="s">
        <v>38</v>
      </c>
      <c r="F366" s="94">
        <v>1</v>
      </c>
      <c r="G366" s="72"/>
      <c r="H366" s="73">
        <f>ROUND(G366*F366,2)</f>
        <v>0</v>
      </c>
    </row>
    <row r="367" spans="1:8" ht="30" customHeight="1" x14ac:dyDescent="0.2">
      <c r="A367" s="66" t="s">
        <v>325</v>
      </c>
      <c r="B367" s="67" t="s">
        <v>472</v>
      </c>
      <c r="C367" s="68" t="s">
        <v>326</v>
      </c>
      <c r="D367" s="77" t="s">
        <v>122</v>
      </c>
      <c r="E367" s="70"/>
      <c r="F367" s="94"/>
      <c r="G367" s="169"/>
      <c r="H367" s="73">
        <f t="shared" ref="H367:H421" si="8">ROUND(G367*F367,2)</f>
        <v>0</v>
      </c>
    </row>
    <row r="368" spans="1:8" ht="30" customHeight="1" x14ac:dyDescent="0.2">
      <c r="A368" s="66" t="s">
        <v>473</v>
      </c>
      <c r="B368" s="76" t="s">
        <v>32</v>
      </c>
      <c r="C368" s="68" t="s">
        <v>474</v>
      </c>
      <c r="D368" s="77"/>
      <c r="E368" s="70"/>
      <c r="F368" s="94"/>
      <c r="G368" s="169"/>
      <c r="H368" s="73">
        <f t="shared" si="8"/>
        <v>0</v>
      </c>
    </row>
    <row r="369" spans="1:8" ht="30" customHeight="1" x14ac:dyDescent="0.2">
      <c r="A369" s="66" t="s">
        <v>475</v>
      </c>
      <c r="B369" s="82" t="s">
        <v>96</v>
      </c>
      <c r="C369" s="68" t="s">
        <v>198</v>
      </c>
      <c r="D369" s="77"/>
      <c r="E369" s="70" t="s">
        <v>48</v>
      </c>
      <c r="F369" s="170">
        <v>1.5</v>
      </c>
      <c r="G369" s="72"/>
      <c r="H369" s="73">
        <f t="shared" si="8"/>
        <v>0</v>
      </c>
    </row>
    <row r="370" spans="1:8" ht="30" customHeight="1" x14ac:dyDescent="0.2">
      <c r="A370" s="66" t="s">
        <v>199</v>
      </c>
      <c r="B370" s="67" t="s">
        <v>476</v>
      </c>
      <c r="C370" s="118" t="s">
        <v>200</v>
      </c>
      <c r="D370" s="142" t="s">
        <v>401</v>
      </c>
      <c r="E370" s="70"/>
      <c r="F370" s="94"/>
      <c r="G370" s="169"/>
      <c r="H370" s="73">
        <f t="shared" si="8"/>
        <v>0</v>
      </c>
    </row>
    <row r="371" spans="1:8" ht="30" customHeight="1" x14ac:dyDescent="0.2">
      <c r="A371" s="66" t="s">
        <v>477</v>
      </c>
      <c r="B371" s="76" t="s">
        <v>32</v>
      </c>
      <c r="C371" s="68" t="s">
        <v>478</v>
      </c>
      <c r="D371" s="77"/>
      <c r="E371" s="70" t="s">
        <v>48</v>
      </c>
      <c r="F371" s="143">
        <v>97</v>
      </c>
      <c r="G371" s="72"/>
      <c r="H371" s="73">
        <f t="shared" si="8"/>
        <v>0</v>
      </c>
    </row>
    <row r="372" spans="1:8" ht="30" customHeight="1" x14ac:dyDescent="0.2">
      <c r="A372" s="52"/>
      <c r="B372" s="159"/>
      <c r="C372" s="160" t="s">
        <v>479</v>
      </c>
      <c r="D372" s="161"/>
      <c r="E372" s="162" t="s">
        <v>2</v>
      </c>
      <c r="F372" s="163" t="s">
        <v>2</v>
      </c>
      <c r="G372" s="53"/>
      <c r="H372" s="73"/>
    </row>
    <row r="373" spans="1:8" ht="30" customHeight="1" x14ac:dyDescent="0.2">
      <c r="A373" s="66" t="s">
        <v>194</v>
      </c>
      <c r="B373" s="67" t="s">
        <v>480</v>
      </c>
      <c r="C373" s="68" t="s">
        <v>195</v>
      </c>
      <c r="D373" s="77" t="s">
        <v>122</v>
      </c>
      <c r="E373" s="70"/>
      <c r="F373" s="94"/>
      <c r="G373" s="169"/>
      <c r="H373" s="73">
        <f t="shared" si="8"/>
        <v>0</v>
      </c>
    </row>
    <row r="374" spans="1:8" ht="30" customHeight="1" x14ac:dyDescent="0.2">
      <c r="A374" s="66" t="s">
        <v>481</v>
      </c>
      <c r="B374" s="76" t="s">
        <v>32</v>
      </c>
      <c r="C374" s="68" t="s">
        <v>178</v>
      </c>
      <c r="D374" s="77"/>
      <c r="E374" s="70"/>
      <c r="F374" s="94"/>
      <c r="G374" s="169"/>
      <c r="H374" s="73">
        <f t="shared" si="8"/>
        <v>0</v>
      </c>
    </row>
    <row r="375" spans="1:8" ht="30" customHeight="1" x14ac:dyDescent="0.2">
      <c r="A375" s="66" t="s">
        <v>482</v>
      </c>
      <c r="B375" s="82" t="s">
        <v>96</v>
      </c>
      <c r="C375" s="68" t="s">
        <v>198</v>
      </c>
      <c r="D375" s="77"/>
      <c r="E375" s="70" t="s">
        <v>38</v>
      </c>
      <c r="F375" s="94">
        <v>3</v>
      </c>
      <c r="G375" s="72"/>
      <c r="H375" s="73">
        <f t="shared" si="8"/>
        <v>0</v>
      </c>
    </row>
    <row r="376" spans="1:8" ht="30" customHeight="1" x14ac:dyDescent="0.2">
      <c r="A376" s="66" t="s">
        <v>325</v>
      </c>
      <c r="B376" s="67" t="s">
        <v>483</v>
      </c>
      <c r="C376" s="68" t="s">
        <v>326</v>
      </c>
      <c r="D376" s="77" t="s">
        <v>122</v>
      </c>
      <c r="E376" s="70"/>
      <c r="F376" s="94"/>
      <c r="G376" s="169"/>
      <c r="H376" s="73">
        <f t="shared" si="8"/>
        <v>0</v>
      </c>
    </row>
    <row r="377" spans="1:8" ht="30" customHeight="1" x14ac:dyDescent="0.2">
      <c r="A377" s="66" t="s">
        <v>484</v>
      </c>
      <c r="B377" s="76" t="s">
        <v>32</v>
      </c>
      <c r="C377" s="68" t="s">
        <v>178</v>
      </c>
      <c r="D377" s="77"/>
      <c r="E377" s="70"/>
      <c r="F377" s="94"/>
      <c r="G377" s="169"/>
      <c r="H377" s="73">
        <f t="shared" si="8"/>
        <v>0</v>
      </c>
    </row>
    <row r="378" spans="1:8" ht="30" customHeight="1" x14ac:dyDescent="0.2">
      <c r="A378" s="66" t="s">
        <v>485</v>
      </c>
      <c r="B378" s="82" t="s">
        <v>96</v>
      </c>
      <c r="C378" s="68" t="s">
        <v>198</v>
      </c>
      <c r="D378" s="77"/>
      <c r="E378" s="70" t="s">
        <v>48</v>
      </c>
      <c r="F378" s="94">
        <v>2</v>
      </c>
      <c r="G378" s="72"/>
      <c r="H378" s="73">
        <f t="shared" si="8"/>
        <v>0</v>
      </c>
    </row>
    <row r="379" spans="1:8" ht="30" customHeight="1" x14ac:dyDescent="0.2">
      <c r="A379" s="66" t="s">
        <v>199</v>
      </c>
      <c r="B379" s="67" t="s">
        <v>486</v>
      </c>
      <c r="C379" s="118" t="s">
        <v>200</v>
      </c>
      <c r="D379" s="142" t="s">
        <v>401</v>
      </c>
      <c r="E379" s="70"/>
      <c r="F379" s="94"/>
      <c r="G379" s="169"/>
      <c r="H379" s="73">
        <f t="shared" si="8"/>
        <v>0</v>
      </c>
    </row>
    <row r="380" spans="1:8" ht="30" customHeight="1" x14ac:dyDescent="0.2">
      <c r="A380" s="66" t="s">
        <v>487</v>
      </c>
      <c r="B380" s="76" t="s">
        <v>32</v>
      </c>
      <c r="C380" s="68" t="s">
        <v>488</v>
      </c>
      <c r="D380" s="77"/>
      <c r="E380" s="70" t="s">
        <v>48</v>
      </c>
      <c r="F380" s="143">
        <v>102</v>
      </c>
      <c r="G380" s="72"/>
      <c r="H380" s="73">
        <f t="shared" si="8"/>
        <v>0</v>
      </c>
    </row>
    <row r="381" spans="1:8" ht="30" customHeight="1" x14ac:dyDescent="0.2">
      <c r="A381" s="52"/>
      <c r="B381" s="159"/>
      <c r="C381" s="160" t="s">
        <v>489</v>
      </c>
      <c r="D381" s="161"/>
      <c r="E381" s="162"/>
      <c r="F381" s="163"/>
      <c r="G381" s="53"/>
      <c r="H381" s="73">
        <f t="shared" si="8"/>
        <v>0</v>
      </c>
    </row>
    <row r="382" spans="1:8" s="75" customFormat="1" ht="30" customHeight="1" x14ac:dyDescent="0.2">
      <c r="A382" s="81"/>
      <c r="B382" s="83" t="s">
        <v>490</v>
      </c>
      <c r="C382" s="84" t="s">
        <v>491</v>
      </c>
      <c r="D382" s="85" t="s">
        <v>492</v>
      </c>
      <c r="E382" s="86" t="s">
        <v>38</v>
      </c>
      <c r="F382" s="147">
        <v>1</v>
      </c>
      <c r="G382" s="88"/>
      <c r="H382" s="89">
        <f>ROUND(G382*F382,2)</f>
        <v>0</v>
      </c>
    </row>
    <row r="383" spans="1:8" ht="30" customHeight="1" x14ac:dyDescent="0.2">
      <c r="A383" s="52"/>
      <c r="B383" s="171"/>
      <c r="C383" s="160" t="s">
        <v>493</v>
      </c>
      <c r="D383" s="161"/>
      <c r="E383" s="162"/>
      <c r="F383" s="163"/>
      <c r="G383" s="53"/>
      <c r="H383" s="73">
        <f t="shared" si="8"/>
        <v>0</v>
      </c>
    </row>
    <row r="384" spans="1:8" ht="30" customHeight="1" x14ac:dyDescent="0.2">
      <c r="A384" s="66" t="s">
        <v>72</v>
      </c>
      <c r="B384" s="67" t="s">
        <v>494</v>
      </c>
      <c r="C384" s="172" t="s">
        <v>242</v>
      </c>
      <c r="D384" s="119" t="s">
        <v>244</v>
      </c>
      <c r="E384" s="70"/>
      <c r="F384" s="163"/>
      <c r="G384" s="53"/>
      <c r="H384" s="73">
        <f t="shared" si="8"/>
        <v>0</v>
      </c>
    </row>
    <row r="385" spans="1:8" s="104" customFormat="1" ht="43.9" customHeight="1" x14ac:dyDescent="0.2">
      <c r="A385" s="173" t="s">
        <v>73</v>
      </c>
      <c r="B385" s="97" t="s">
        <v>32</v>
      </c>
      <c r="C385" s="118" t="s">
        <v>301</v>
      </c>
      <c r="D385" s="99"/>
      <c r="E385" s="100" t="s">
        <v>38</v>
      </c>
      <c r="F385" s="174">
        <v>1</v>
      </c>
      <c r="G385" s="102"/>
      <c r="H385" s="103">
        <f t="shared" si="8"/>
        <v>0</v>
      </c>
    </row>
    <row r="386" spans="1:8" s="104" customFormat="1" ht="43.9" customHeight="1" x14ac:dyDescent="0.2">
      <c r="A386" s="173" t="s">
        <v>74</v>
      </c>
      <c r="B386" s="97" t="s">
        <v>39</v>
      </c>
      <c r="C386" s="118" t="s">
        <v>302</v>
      </c>
      <c r="D386" s="99"/>
      <c r="E386" s="100" t="s">
        <v>38</v>
      </c>
      <c r="F386" s="174">
        <v>1</v>
      </c>
      <c r="G386" s="102"/>
      <c r="H386" s="103">
        <f t="shared" si="8"/>
        <v>0</v>
      </c>
    </row>
    <row r="387" spans="1:8" ht="30" customHeight="1" x14ac:dyDescent="0.2">
      <c r="A387" s="175" t="s">
        <v>69</v>
      </c>
      <c r="B387" s="176" t="s">
        <v>495</v>
      </c>
      <c r="C387" s="1" t="s">
        <v>75</v>
      </c>
      <c r="D387" s="7" t="s">
        <v>122</v>
      </c>
      <c r="E387" s="177"/>
      <c r="F387" s="178"/>
      <c r="G387" s="53"/>
      <c r="H387" s="73">
        <f t="shared" si="8"/>
        <v>0</v>
      </c>
    </row>
    <row r="388" spans="1:8" s="104" customFormat="1" ht="30" customHeight="1" x14ac:dyDescent="0.2">
      <c r="A388" s="173" t="s">
        <v>76</v>
      </c>
      <c r="B388" s="97" t="s">
        <v>32</v>
      </c>
      <c r="C388" s="98" t="s">
        <v>143</v>
      </c>
      <c r="D388" s="99"/>
      <c r="E388" s="100" t="s">
        <v>70</v>
      </c>
      <c r="F388" s="179">
        <v>0.7</v>
      </c>
      <c r="G388" s="102"/>
      <c r="H388" s="103">
        <f>ROUND(G388*F388,2)</f>
        <v>0</v>
      </c>
    </row>
    <row r="389" spans="1:8" ht="30" customHeight="1" x14ac:dyDescent="0.2">
      <c r="A389" s="52"/>
      <c r="B389" s="159"/>
      <c r="C389" s="160" t="s">
        <v>496</v>
      </c>
      <c r="D389" s="161"/>
      <c r="E389" s="162"/>
      <c r="F389" s="163"/>
      <c r="G389" s="53"/>
      <c r="H389" s="73">
        <f t="shared" si="8"/>
        <v>0</v>
      </c>
    </row>
    <row r="390" spans="1:8" ht="30" customHeight="1" x14ac:dyDescent="0.2">
      <c r="A390" s="175" t="s">
        <v>69</v>
      </c>
      <c r="B390" s="176" t="s">
        <v>497</v>
      </c>
      <c r="C390" s="1" t="s">
        <v>75</v>
      </c>
      <c r="D390" s="7" t="s">
        <v>122</v>
      </c>
      <c r="E390" s="177"/>
      <c r="F390" s="178"/>
      <c r="G390" s="53"/>
      <c r="H390" s="73">
        <f t="shared" si="8"/>
        <v>0</v>
      </c>
    </row>
    <row r="391" spans="1:8" s="104" customFormat="1" ht="30" customHeight="1" x14ac:dyDescent="0.2">
      <c r="A391" s="173" t="s">
        <v>76</v>
      </c>
      <c r="B391" s="97" t="s">
        <v>32</v>
      </c>
      <c r="C391" s="98" t="s">
        <v>143</v>
      </c>
      <c r="D391" s="99"/>
      <c r="E391" s="100" t="s">
        <v>70</v>
      </c>
      <c r="F391" s="179">
        <v>0.5</v>
      </c>
      <c r="G391" s="102"/>
      <c r="H391" s="103">
        <f>ROUND(G391*F391,2)</f>
        <v>0</v>
      </c>
    </row>
    <row r="392" spans="1:8" ht="30" customHeight="1" x14ac:dyDescent="0.2">
      <c r="A392" s="52"/>
      <c r="B392" s="159"/>
      <c r="C392" s="160" t="s">
        <v>498</v>
      </c>
      <c r="D392" s="161"/>
      <c r="E392" s="162"/>
      <c r="F392" s="163"/>
      <c r="G392" s="53"/>
      <c r="H392" s="73">
        <f t="shared" si="8"/>
        <v>0</v>
      </c>
    </row>
    <row r="393" spans="1:8" ht="30" customHeight="1" x14ac:dyDescent="0.2">
      <c r="A393" s="66" t="s">
        <v>72</v>
      </c>
      <c r="B393" s="67" t="s">
        <v>499</v>
      </c>
      <c r="C393" s="172" t="s">
        <v>242</v>
      </c>
      <c r="D393" s="119" t="s">
        <v>244</v>
      </c>
      <c r="E393" s="70"/>
      <c r="F393" s="163"/>
      <c r="G393" s="53"/>
      <c r="H393" s="73">
        <f t="shared" si="8"/>
        <v>0</v>
      </c>
    </row>
    <row r="394" spans="1:8" s="104" customFormat="1" ht="43.9" customHeight="1" x14ac:dyDescent="0.2">
      <c r="A394" s="173" t="s">
        <v>73</v>
      </c>
      <c r="B394" s="97" t="s">
        <v>32</v>
      </c>
      <c r="C394" s="118" t="s">
        <v>301</v>
      </c>
      <c r="D394" s="99"/>
      <c r="E394" s="100" t="s">
        <v>38</v>
      </c>
      <c r="F394" s="174">
        <v>1</v>
      </c>
      <c r="G394" s="102"/>
      <c r="H394" s="103">
        <f t="shared" si="8"/>
        <v>0</v>
      </c>
    </row>
    <row r="395" spans="1:8" s="104" customFormat="1" ht="43.9" customHeight="1" x14ac:dyDescent="0.2">
      <c r="A395" s="173" t="s">
        <v>74</v>
      </c>
      <c r="B395" s="97" t="s">
        <v>39</v>
      </c>
      <c r="C395" s="118" t="s">
        <v>302</v>
      </c>
      <c r="D395" s="99"/>
      <c r="E395" s="100" t="s">
        <v>38</v>
      </c>
      <c r="F395" s="174">
        <v>1</v>
      </c>
      <c r="G395" s="102"/>
      <c r="H395" s="103">
        <f t="shared" si="8"/>
        <v>0</v>
      </c>
    </row>
    <row r="396" spans="1:8" ht="30" customHeight="1" x14ac:dyDescent="0.2">
      <c r="A396" s="175" t="s">
        <v>69</v>
      </c>
      <c r="B396" s="176" t="s">
        <v>500</v>
      </c>
      <c r="C396" s="1" t="s">
        <v>75</v>
      </c>
      <c r="D396" s="7" t="s">
        <v>122</v>
      </c>
      <c r="E396" s="177"/>
      <c r="F396" s="178"/>
      <c r="G396" s="53"/>
      <c r="H396" s="73">
        <f t="shared" si="8"/>
        <v>0</v>
      </c>
    </row>
    <row r="397" spans="1:8" s="104" customFormat="1" ht="30" customHeight="1" x14ac:dyDescent="0.2">
      <c r="A397" s="173" t="s">
        <v>76</v>
      </c>
      <c r="B397" s="97" t="s">
        <v>32</v>
      </c>
      <c r="C397" s="98" t="s">
        <v>143</v>
      </c>
      <c r="D397" s="99"/>
      <c r="E397" s="100" t="s">
        <v>70</v>
      </c>
      <c r="F397" s="179">
        <v>0.3</v>
      </c>
      <c r="G397" s="102"/>
      <c r="H397" s="103">
        <f>ROUND(G397*F397,2)</f>
        <v>0</v>
      </c>
    </row>
    <row r="398" spans="1:8" ht="30" customHeight="1" x14ac:dyDescent="0.2">
      <c r="A398" s="52"/>
      <c r="B398" s="159"/>
      <c r="C398" s="160" t="s">
        <v>501</v>
      </c>
      <c r="D398" s="161"/>
      <c r="E398" s="162"/>
      <c r="F398" s="163"/>
      <c r="G398" s="53"/>
      <c r="H398" s="73">
        <f t="shared" si="8"/>
        <v>0</v>
      </c>
    </row>
    <row r="399" spans="1:8" ht="30" customHeight="1" x14ac:dyDescent="0.2">
      <c r="A399" s="66" t="s">
        <v>194</v>
      </c>
      <c r="B399" s="67" t="s">
        <v>502</v>
      </c>
      <c r="C399" s="68" t="s">
        <v>195</v>
      </c>
      <c r="D399" s="77" t="s">
        <v>122</v>
      </c>
      <c r="E399" s="70"/>
      <c r="F399" s="94"/>
      <c r="G399" s="169"/>
      <c r="H399" s="73">
        <f t="shared" si="8"/>
        <v>0</v>
      </c>
    </row>
    <row r="400" spans="1:8" ht="30" customHeight="1" x14ac:dyDescent="0.2">
      <c r="A400" s="66" t="s">
        <v>322</v>
      </c>
      <c r="B400" s="76" t="s">
        <v>32</v>
      </c>
      <c r="C400" s="68" t="s">
        <v>323</v>
      </c>
      <c r="D400" s="77"/>
      <c r="E400" s="70"/>
      <c r="F400" s="94"/>
      <c r="G400" s="169"/>
      <c r="H400" s="73">
        <f t="shared" si="8"/>
        <v>0</v>
      </c>
    </row>
    <row r="401" spans="1:8" ht="30" customHeight="1" x14ac:dyDescent="0.2">
      <c r="A401" s="66" t="s">
        <v>324</v>
      </c>
      <c r="B401" s="82" t="s">
        <v>96</v>
      </c>
      <c r="C401" s="68" t="s">
        <v>198</v>
      </c>
      <c r="D401" s="77"/>
      <c r="E401" s="70" t="s">
        <v>38</v>
      </c>
      <c r="F401" s="94">
        <v>1</v>
      </c>
      <c r="G401" s="72"/>
      <c r="H401" s="73">
        <f t="shared" si="8"/>
        <v>0</v>
      </c>
    </row>
    <row r="402" spans="1:8" ht="30" customHeight="1" x14ac:dyDescent="0.2">
      <c r="A402" s="66" t="s">
        <v>199</v>
      </c>
      <c r="B402" s="67" t="s">
        <v>503</v>
      </c>
      <c r="C402" s="118" t="s">
        <v>200</v>
      </c>
      <c r="D402" s="142" t="s">
        <v>401</v>
      </c>
      <c r="E402" s="70"/>
      <c r="F402" s="94"/>
      <c r="G402" s="169"/>
      <c r="H402" s="73">
        <f t="shared" si="8"/>
        <v>0</v>
      </c>
    </row>
    <row r="403" spans="1:8" ht="30" customHeight="1" x14ac:dyDescent="0.2">
      <c r="A403" s="66" t="s">
        <v>327</v>
      </c>
      <c r="B403" s="144" t="s">
        <v>32</v>
      </c>
      <c r="C403" s="84" t="s">
        <v>328</v>
      </c>
      <c r="D403" s="85"/>
      <c r="E403" s="86" t="s">
        <v>48</v>
      </c>
      <c r="F403" s="180">
        <v>89</v>
      </c>
      <c r="G403" s="88"/>
      <c r="H403" s="89">
        <f t="shared" si="8"/>
        <v>0</v>
      </c>
    </row>
    <row r="404" spans="1:8" ht="30" customHeight="1" x14ac:dyDescent="0.2">
      <c r="A404" s="52"/>
      <c r="B404" s="159"/>
      <c r="C404" s="160" t="s">
        <v>504</v>
      </c>
      <c r="D404" s="161"/>
      <c r="E404" s="162"/>
      <c r="F404" s="163"/>
      <c r="G404" s="53"/>
      <c r="H404" s="73">
        <f t="shared" si="8"/>
        <v>0</v>
      </c>
    </row>
    <row r="405" spans="1:8" ht="30" customHeight="1" x14ac:dyDescent="0.2">
      <c r="A405" s="66" t="s">
        <v>194</v>
      </c>
      <c r="B405" s="67" t="s">
        <v>505</v>
      </c>
      <c r="C405" s="68" t="s">
        <v>195</v>
      </c>
      <c r="D405" s="77" t="s">
        <v>122</v>
      </c>
      <c r="E405" s="70"/>
      <c r="F405" s="94"/>
      <c r="G405" s="53"/>
      <c r="H405" s="73">
        <f t="shared" si="8"/>
        <v>0</v>
      </c>
    </row>
    <row r="406" spans="1:8" ht="30" customHeight="1" x14ac:dyDescent="0.2">
      <c r="A406" s="66" t="s">
        <v>322</v>
      </c>
      <c r="B406" s="76" t="s">
        <v>32</v>
      </c>
      <c r="C406" s="68" t="s">
        <v>323</v>
      </c>
      <c r="D406" s="77"/>
      <c r="E406" s="70"/>
      <c r="F406" s="94"/>
      <c r="G406" s="53"/>
      <c r="H406" s="73">
        <f t="shared" si="8"/>
        <v>0</v>
      </c>
    </row>
    <row r="407" spans="1:8" ht="30" customHeight="1" x14ac:dyDescent="0.2">
      <c r="A407" s="66" t="s">
        <v>324</v>
      </c>
      <c r="B407" s="82" t="s">
        <v>96</v>
      </c>
      <c r="C407" s="68" t="s">
        <v>198</v>
      </c>
      <c r="D407" s="77"/>
      <c r="E407" s="70" t="s">
        <v>38</v>
      </c>
      <c r="F407" s="94">
        <v>1</v>
      </c>
      <c r="G407" s="72"/>
      <c r="H407" s="73">
        <f t="shared" si="8"/>
        <v>0</v>
      </c>
    </row>
    <row r="408" spans="1:8" ht="30" customHeight="1" x14ac:dyDescent="0.2">
      <c r="A408" s="66" t="s">
        <v>199</v>
      </c>
      <c r="B408" s="67" t="s">
        <v>506</v>
      </c>
      <c r="C408" s="118" t="s">
        <v>200</v>
      </c>
      <c r="D408" s="142" t="s">
        <v>401</v>
      </c>
      <c r="E408" s="70"/>
      <c r="F408" s="94"/>
      <c r="G408" s="53"/>
      <c r="H408" s="73">
        <f t="shared" si="8"/>
        <v>0</v>
      </c>
    </row>
    <row r="409" spans="1:8" ht="30" customHeight="1" x14ac:dyDescent="0.2">
      <c r="A409" s="66" t="s">
        <v>327</v>
      </c>
      <c r="B409" s="76" t="s">
        <v>32</v>
      </c>
      <c r="C409" s="68" t="s">
        <v>328</v>
      </c>
      <c r="D409" s="77"/>
      <c r="E409" s="70" t="s">
        <v>48</v>
      </c>
      <c r="F409" s="143">
        <v>91</v>
      </c>
      <c r="G409" s="72"/>
      <c r="H409" s="73">
        <f t="shared" si="8"/>
        <v>0</v>
      </c>
    </row>
    <row r="410" spans="1:8" ht="30" customHeight="1" x14ac:dyDescent="0.2">
      <c r="A410" s="52"/>
      <c r="B410" s="159"/>
      <c r="C410" s="160" t="s">
        <v>507</v>
      </c>
      <c r="D410" s="161"/>
      <c r="E410" s="162"/>
      <c r="F410" s="163"/>
      <c r="G410" s="53"/>
      <c r="H410" s="73">
        <f t="shared" si="8"/>
        <v>0</v>
      </c>
    </row>
    <row r="411" spans="1:8" ht="30" customHeight="1" x14ac:dyDescent="0.2">
      <c r="A411" s="181"/>
      <c r="B411" s="176" t="s">
        <v>508</v>
      </c>
      <c r="C411" s="1" t="s">
        <v>509</v>
      </c>
      <c r="D411" s="7" t="s">
        <v>122</v>
      </c>
      <c r="E411" s="177" t="s">
        <v>70</v>
      </c>
      <c r="F411" s="182">
        <v>0.6</v>
      </c>
      <c r="G411" s="72"/>
      <c r="H411" s="73">
        <f t="shared" si="8"/>
        <v>0</v>
      </c>
    </row>
    <row r="412" spans="1:8" ht="30" customHeight="1" x14ac:dyDescent="0.2">
      <c r="A412" s="52"/>
      <c r="B412" s="159"/>
      <c r="C412" s="160" t="s">
        <v>510</v>
      </c>
      <c r="D412" s="161"/>
      <c r="E412" s="162"/>
      <c r="F412" s="163"/>
      <c r="G412" s="53"/>
      <c r="H412" s="73">
        <f t="shared" si="8"/>
        <v>0</v>
      </c>
    </row>
    <row r="413" spans="1:8" ht="30" customHeight="1" x14ac:dyDescent="0.2">
      <c r="A413" s="181"/>
      <c r="B413" s="176" t="s">
        <v>511</v>
      </c>
      <c r="C413" s="1" t="s">
        <v>509</v>
      </c>
      <c r="D413" s="7" t="s">
        <v>122</v>
      </c>
      <c r="E413" s="177" t="s">
        <v>70</v>
      </c>
      <c r="F413" s="182">
        <v>0.7</v>
      </c>
      <c r="G413" s="72"/>
      <c r="H413" s="73">
        <f t="shared" si="8"/>
        <v>0</v>
      </c>
    </row>
    <row r="414" spans="1:8" ht="30" customHeight="1" x14ac:dyDescent="0.2">
      <c r="A414" s="52"/>
      <c r="B414" s="159"/>
      <c r="C414" s="160" t="s">
        <v>512</v>
      </c>
      <c r="D414" s="161"/>
      <c r="E414" s="162"/>
      <c r="F414" s="163"/>
      <c r="G414" s="53"/>
      <c r="H414" s="73">
        <f t="shared" si="8"/>
        <v>0</v>
      </c>
    </row>
    <row r="415" spans="1:8" ht="30" customHeight="1" x14ac:dyDescent="0.2">
      <c r="A415" s="181"/>
      <c r="B415" s="176" t="s">
        <v>513</v>
      </c>
      <c r="C415" s="1" t="s">
        <v>509</v>
      </c>
      <c r="D415" s="7" t="s">
        <v>122</v>
      </c>
      <c r="E415" s="177" t="s">
        <v>70</v>
      </c>
      <c r="F415" s="182">
        <v>0.7</v>
      </c>
      <c r="G415" s="72"/>
      <c r="H415" s="73">
        <f t="shared" si="8"/>
        <v>0</v>
      </c>
    </row>
    <row r="416" spans="1:8" ht="30" customHeight="1" x14ac:dyDescent="0.2">
      <c r="A416" s="52"/>
      <c r="B416" s="159"/>
      <c r="C416" s="160" t="s">
        <v>514</v>
      </c>
      <c r="D416" s="161"/>
      <c r="E416" s="162"/>
      <c r="F416" s="163"/>
      <c r="G416" s="53"/>
      <c r="H416" s="73">
        <f t="shared" si="8"/>
        <v>0</v>
      </c>
    </row>
    <row r="417" spans="1:8" ht="30" customHeight="1" x14ac:dyDescent="0.2">
      <c r="A417" s="175" t="s">
        <v>69</v>
      </c>
      <c r="B417" s="176" t="s">
        <v>515</v>
      </c>
      <c r="C417" s="1" t="s">
        <v>75</v>
      </c>
      <c r="D417" s="7" t="s">
        <v>122</v>
      </c>
      <c r="E417" s="177"/>
      <c r="F417" s="178"/>
      <c r="G417" s="53"/>
      <c r="H417" s="73">
        <f t="shared" si="8"/>
        <v>0</v>
      </c>
    </row>
    <row r="418" spans="1:8" s="104" customFormat="1" ht="30" customHeight="1" x14ac:dyDescent="0.2">
      <c r="A418" s="173" t="s">
        <v>76</v>
      </c>
      <c r="B418" s="97" t="s">
        <v>32</v>
      </c>
      <c r="C418" s="98" t="s">
        <v>143</v>
      </c>
      <c r="D418" s="99"/>
      <c r="E418" s="100" t="s">
        <v>70</v>
      </c>
      <c r="F418" s="179">
        <v>0.6</v>
      </c>
      <c r="G418" s="102"/>
      <c r="H418" s="103">
        <f>ROUND(G418*F418,2)</f>
        <v>0</v>
      </c>
    </row>
    <row r="419" spans="1:8" ht="30" customHeight="1" x14ac:dyDescent="0.2">
      <c r="A419" s="181"/>
      <c r="B419" s="176" t="s">
        <v>516</v>
      </c>
      <c r="C419" s="1" t="s">
        <v>509</v>
      </c>
      <c r="D419" s="7" t="s">
        <v>122</v>
      </c>
      <c r="E419" s="177" t="s">
        <v>70</v>
      </c>
      <c r="F419" s="182">
        <v>0.2</v>
      </c>
      <c r="G419" s="102"/>
      <c r="H419" s="73">
        <f t="shared" ref="H419" si="9">ROUND(G419*F419,2)</f>
        <v>0</v>
      </c>
    </row>
    <row r="420" spans="1:8" ht="30" customHeight="1" x14ac:dyDescent="0.2">
      <c r="A420" s="52"/>
      <c r="B420" s="159"/>
      <c r="C420" s="160" t="s">
        <v>517</v>
      </c>
      <c r="D420" s="161"/>
      <c r="E420" s="162"/>
      <c r="F420" s="163"/>
      <c r="G420" s="53"/>
      <c r="H420" s="73">
        <f t="shared" si="8"/>
        <v>0</v>
      </c>
    </row>
    <row r="421" spans="1:8" ht="30" customHeight="1" x14ac:dyDescent="0.2">
      <c r="A421" s="175" t="s">
        <v>69</v>
      </c>
      <c r="B421" s="176" t="s">
        <v>518</v>
      </c>
      <c r="C421" s="1" t="s">
        <v>75</v>
      </c>
      <c r="D421" s="7" t="s">
        <v>122</v>
      </c>
      <c r="E421" s="177"/>
      <c r="F421" s="178"/>
      <c r="G421" s="53"/>
      <c r="H421" s="73">
        <f t="shared" si="8"/>
        <v>0</v>
      </c>
    </row>
    <row r="422" spans="1:8" s="104" customFormat="1" ht="30" customHeight="1" x14ac:dyDescent="0.2">
      <c r="A422" s="173" t="s">
        <v>76</v>
      </c>
      <c r="B422" s="97" t="s">
        <v>32</v>
      </c>
      <c r="C422" s="98" t="s">
        <v>143</v>
      </c>
      <c r="D422" s="99"/>
      <c r="E422" s="100" t="s">
        <v>70</v>
      </c>
      <c r="F422" s="179">
        <v>0.2</v>
      </c>
      <c r="G422" s="102"/>
      <c r="H422" s="103">
        <f>ROUND(G422*F422,2)</f>
        <v>0</v>
      </c>
    </row>
    <row r="423" spans="1:8" ht="30" customHeight="1" x14ac:dyDescent="0.2">
      <c r="A423" s="52"/>
      <c r="B423" s="159"/>
      <c r="C423" s="160" t="s">
        <v>519</v>
      </c>
      <c r="D423" s="161"/>
      <c r="E423" s="162"/>
      <c r="F423" s="163"/>
      <c r="G423" s="53"/>
      <c r="H423" s="73">
        <f>ROUND(G423*F423,2)</f>
        <v>0</v>
      </c>
    </row>
    <row r="424" spans="1:8" ht="30" customHeight="1" x14ac:dyDescent="0.2">
      <c r="A424" s="175" t="s">
        <v>69</v>
      </c>
      <c r="B424" s="176" t="s">
        <v>520</v>
      </c>
      <c r="C424" s="1" t="s">
        <v>75</v>
      </c>
      <c r="D424" s="7" t="s">
        <v>122</v>
      </c>
      <c r="E424" s="177"/>
      <c r="F424" s="178"/>
      <c r="G424" s="53"/>
      <c r="H424" s="73">
        <f>ROUND(G424*F424,2)</f>
        <v>0</v>
      </c>
    </row>
    <row r="425" spans="1:8" s="104" customFormat="1" ht="30" customHeight="1" x14ac:dyDescent="0.2">
      <c r="A425" s="173" t="s">
        <v>76</v>
      </c>
      <c r="B425" s="97" t="s">
        <v>32</v>
      </c>
      <c r="C425" s="98" t="s">
        <v>143</v>
      </c>
      <c r="D425" s="99"/>
      <c r="E425" s="100" t="s">
        <v>70</v>
      </c>
      <c r="F425" s="179">
        <v>0.2</v>
      </c>
      <c r="G425" s="102"/>
      <c r="H425" s="103">
        <f>ROUND(G425*F425,2)</f>
        <v>0</v>
      </c>
    </row>
    <row r="426" spans="1:8" s="58" customFormat="1" ht="30" customHeight="1" thickBot="1" x14ac:dyDescent="0.25">
      <c r="A426" s="145"/>
      <c r="B426" s="124" t="str">
        <f>B359</f>
        <v>F</v>
      </c>
      <c r="C426" s="253" t="str">
        <f>C359</f>
        <v>Water and Waste Work</v>
      </c>
      <c r="D426" s="254"/>
      <c r="E426" s="254"/>
      <c r="F426" s="255"/>
      <c r="G426" s="146" t="s">
        <v>17</v>
      </c>
      <c r="H426" s="145">
        <f>SUM(H359:H425)</f>
        <v>0</v>
      </c>
    </row>
    <row r="427" spans="1:8" ht="54.6" customHeight="1" thickTop="1" x14ac:dyDescent="0.2">
      <c r="A427" s="52"/>
      <c r="B427" s="262" t="s">
        <v>521</v>
      </c>
      <c r="C427" s="263"/>
      <c r="D427" s="263"/>
      <c r="E427" s="263"/>
      <c r="F427" s="263"/>
      <c r="G427" s="264"/>
      <c r="H427" s="183"/>
    </row>
    <row r="428" spans="1:8" s="186" customFormat="1" ht="50.1" customHeight="1" x14ac:dyDescent="0.2">
      <c r="A428" s="184"/>
      <c r="B428" s="185" t="s">
        <v>337</v>
      </c>
      <c r="C428" s="265" t="s">
        <v>522</v>
      </c>
      <c r="D428" s="265"/>
      <c r="E428" s="265"/>
      <c r="F428" s="265"/>
      <c r="G428" s="265"/>
      <c r="H428" s="266"/>
    </row>
    <row r="429" spans="1:8" s="186" customFormat="1" ht="50.1" customHeight="1" x14ac:dyDescent="0.2">
      <c r="A429" s="187"/>
      <c r="B429" s="188"/>
      <c r="C429" s="189" t="s">
        <v>523</v>
      </c>
      <c r="D429" s="190"/>
      <c r="E429" s="191" t="s">
        <v>2</v>
      </c>
      <c r="F429" s="192" t="s">
        <v>2</v>
      </c>
      <c r="G429" s="53"/>
      <c r="H429" s="193"/>
    </row>
    <row r="430" spans="1:8" s="186" customFormat="1" ht="22.5" customHeight="1" x14ac:dyDescent="0.2">
      <c r="A430" s="187"/>
      <c r="B430" s="194"/>
      <c r="C430" s="189"/>
      <c r="D430" s="190"/>
      <c r="E430" s="191"/>
      <c r="F430" s="192"/>
      <c r="G430" s="53"/>
      <c r="H430" s="193"/>
    </row>
    <row r="431" spans="1:8" s="186" customFormat="1" ht="33.75" customHeight="1" x14ac:dyDescent="0.2">
      <c r="A431" s="187"/>
      <c r="B431" s="195"/>
      <c r="C431" s="196" t="s">
        <v>524</v>
      </c>
      <c r="D431" s="197"/>
      <c r="E431" s="198"/>
      <c r="F431" s="166"/>
      <c r="G431" s="53"/>
      <c r="H431" s="193"/>
    </row>
    <row r="432" spans="1:8" s="186" customFormat="1" ht="83.45" customHeight="1" x14ac:dyDescent="0.2">
      <c r="A432" s="199"/>
      <c r="B432" s="176" t="s">
        <v>338</v>
      </c>
      <c r="C432" s="1" t="s">
        <v>525</v>
      </c>
      <c r="D432" s="7" t="s">
        <v>160</v>
      </c>
      <c r="E432" s="177" t="s">
        <v>38</v>
      </c>
      <c r="F432" s="182">
        <v>14</v>
      </c>
      <c r="G432" s="72"/>
      <c r="H432" s="73">
        <f>ROUND(G432*F432,2)</f>
        <v>0</v>
      </c>
    </row>
    <row r="433" spans="1:8" s="186" customFormat="1" ht="70.150000000000006" customHeight="1" x14ac:dyDescent="0.2">
      <c r="A433" s="199"/>
      <c r="B433" s="176" t="s">
        <v>526</v>
      </c>
      <c r="C433" s="1" t="s">
        <v>527</v>
      </c>
      <c r="D433" s="7" t="s">
        <v>160</v>
      </c>
      <c r="E433" s="177" t="s">
        <v>38</v>
      </c>
      <c r="F433" s="182">
        <v>1</v>
      </c>
      <c r="G433" s="72"/>
      <c r="H433" s="73">
        <f>ROUND(G433*F433,2)</f>
        <v>0</v>
      </c>
    </row>
    <row r="434" spans="1:8" s="186" customFormat="1" ht="50.25" customHeight="1" x14ac:dyDescent="0.2">
      <c r="A434" s="199"/>
      <c r="B434" s="176" t="s">
        <v>528</v>
      </c>
      <c r="C434" s="1" t="s">
        <v>529</v>
      </c>
      <c r="D434" s="7" t="s">
        <v>160</v>
      </c>
      <c r="E434" s="177" t="s">
        <v>530</v>
      </c>
      <c r="F434" s="182">
        <v>635</v>
      </c>
      <c r="G434" s="72"/>
      <c r="H434" s="73">
        <f t="shared" ref="H434:H442" si="10">ROUND(G434*F434,2)</f>
        <v>0</v>
      </c>
    </row>
    <row r="435" spans="1:8" s="186" customFormat="1" ht="54" customHeight="1" x14ac:dyDescent="0.2">
      <c r="A435" s="199"/>
      <c r="B435" s="176" t="s">
        <v>531</v>
      </c>
      <c r="C435" s="1" t="s">
        <v>532</v>
      </c>
      <c r="D435" s="7" t="s">
        <v>160</v>
      </c>
      <c r="E435" s="177" t="s">
        <v>38</v>
      </c>
      <c r="F435" s="182">
        <v>13</v>
      </c>
      <c r="G435" s="72"/>
      <c r="H435" s="73">
        <f t="shared" si="10"/>
        <v>0</v>
      </c>
    </row>
    <row r="436" spans="1:8" s="186" customFormat="1" ht="54" customHeight="1" x14ac:dyDescent="0.2">
      <c r="A436" s="199"/>
      <c r="B436" s="176" t="s">
        <v>533</v>
      </c>
      <c r="C436" s="1" t="s">
        <v>534</v>
      </c>
      <c r="D436" s="7" t="s">
        <v>160</v>
      </c>
      <c r="E436" s="177" t="s">
        <v>38</v>
      </c>
      <c r="F436" s="182">
        <v>1</v>
      </c>
      <c r="G436" s="72"/>
      <c r="H436" s="73">
        <f t="shared" si="10"/>
        <v>0</v>
      </c>
    </row>
    <row r="437" spans="1:8" s="186" customFormat="1" ht="109.15" customHeight="1" x14ac:dyDescent="0.2">
      <c r="A437" s="199"/>
      <c r="B437" s="176" t="s">
        <v>535</v>
      </c>
      <c r="C437" s="1" t="s">
        <v>536</v>
      </c>
      <c r="D437" s="7" t="s">
        <v>160</v>
      </c>
      <c r="E437" s="177" t="s">
        <v>38</v>
      </c>
      <c r="F437" s="182">
        <v>4</v>
      </c>
      <c r="G437" s="72"/>
      <c r="H437" s="73">
        <f t="shared" si="10"/>
        <v>0</v>
      </c>
    </row>
    <row r="438" spans="1:8" s="186" customFormat="1" ht="52.5" customHeight="1" x14ac:dyDescent="0.2">
      <c r="A438" s="199"/>
      <c r="B438" s="176" t="s">
        <v>537</v>
      </c>
      <c r="C438" s="1" t="s">
        <v>538</v>
      </c>
      <c r="D438" s="7" t="s">
        <v>160</v>
      </c>
      <c r="E438" s="177" t="s">
        <v>38</v>
      </c>
      <c r="F438" s="182">
        <v>2</v>
      </c>
      <c r="G438" s="72"/>
      <c r="H438" s="73">
        <f t="shared" si="10"/>
        <v>0</v>
      </c>
    </row>
    <row r="439" spans="1:8" s="186" customFormat="1" ht="52.5" customHeight="1" x14ac:dyDescent="0.2">
      <c r="A439" s="199"/>
      <c r="B439" s="176" t="s">
        <v>539</v>
      </c>
      <c r="C439" s="1" t="s">
        <v>540</v>
      </c>
      <c r="D439" s="7" t="s">
        <v>160</v>
      </c>
      <c r="E439" s="177" t="s">
        <v>38</v>
      </c>
      <c r="F439" s="182">
        <v>2</v>
      </c>
      <c r="G439" s="72"/>
      <c r="H439" s="73">
        <f t="shared" si="10"/>
        <v>0</v>
      </c>
    </row>
    <row r="440" spans="1:8" s="186" customFormat="1" ht="53.25" customHeight="1" x14ac:dyDescent="0.2">
      <c r="A440" s="199"/>
      <c r="B440" s="200" t="s">
        <v>541</v>
      </c>
      <c r="C440" s="201" t="s">
        <v>542</v>
      </c>
      <c r="D440" s="202" t="s">
        <v>160</v>
      </c>
      <c r="E440" s="203" t="s">
        <v>543</v>
      </c>
      <c r="F440" s="204">
        <v>10</v>
      </c>
      <c r="G440" s="88"/>
      <c r="H440" s="89">
        <f t="shared" si="10"/>
        <v>0</v>
      </c>
    </row>
    <row r="441" spans="1:8" s="186" customFormat="1" ht="63" customHeight="1" x14ac:dyDescent="0.2">
      <c r="A441" s="199"/>
      <c r="B441" s="176" t="s">
        <v>544</v>
      </c>
      <c r="C441" s="1" t="s">
        <v>545</v>
      </c>
      <c r="D441" s="7" t="s">
        <v>160</v>
      </c>
      <c r="E441" s="177" t="s">
        <v>206</v>
      </c>
      <c r="F441" s="182">
        <v>15</v>
      </c>
      <c r="G441" s="72"/>
      <c r="H441" s="73">
        <f t="shared" si="10"/>
        <v>0</v>
      </c>
    </row>
    <row r="442" spans="1:8" s="186" customFormat="1" ht="50.1" customHeight="1" x14ac:dyDescent="0.2">
      <c r="A442" s="199"/>
      <c r="B442" s="176" t="s">
        <v>546</v>
      </c>
      <c r="C442" s="1" t="s">
        <v>547</v>
      </c>
      <c r="D442" s="7" t="s">
        <v>160</v>
      </c>
      <c r="E442" s="177" t="s">
        <v>206</v>
      </c>
      <c r="F442" s="182">
        <v>15</v>
      </c>
      <c r="G442" s="72"/>
      <c r="H442" s="73">
        <f t="shared" si="10"/>
        <v>0</v>
      </c>
    </row>
    <row r="443" spans="1:8" s="58" customFormat="1" ht="30" customHeight="1" thickBot="1" x14ac:dyDescent="0.25">
      <c r="A443" s="145"/>
      <c r="B443" s="124" t="str">
        <f>B428</f>
        <v>G</v>
      </c>
      <c r="C443" s="253" t="str">
        <f>C429</f>
        <v>Bowman Avenue Street Lighting</v>
      </c>
      <c r="D443" s="254"/>
      <c r="E443" s="254"/>
      <c r="F443" s="255"/>
      <c r="G443" s="146" t="s">
        <v>17</v>
      </c>
      <c r="H443" s="145">
        <f>SUM(H432:H442)</f>
        <v>0</v>
      </c>
    </row>
    <row r="444" spans="1:8" s="12" customFormat="1" ht="30" customHeight="1" thickTop="1" x14ac:dyDescent="0.2">
      <c r="A444" s="9"/>
      <c r="B444" s="10" t="s">
        <v>548</v>
      </c>
      <c r="C444" s="267" t="s">
        <v>342</v>
      </c>
      <c r="D444" s="268"/>
      <c r="E444" s="268"/>
      <c r="F444" s="269"/>
      <c r="G444" s="53"/>
      <c r="H444" s="11"/>
    </row>
    <row r="445" spans="1:8" s="8" customFormat="1" ht="30" customHeight="1" x14ac:dyDescent="0.2">
      <c r="A445" s="13" t="s">
        <v>341</v>
      </c>
      <c r="B445" s="2" t="s">
        <v>549</v>
      </c>
      <c r="C445" s="3" t="s">
        <v>342</v>
      </c>
      <c r="D445" s="205" t="s">
        <v>550</v>
      </c>
      <c r="E445" s="4" t="s">
        <v>336</v>
      </c>
      <c r="F445" s="6">
        <v>1</v>
      </c>
      <c r="G445" s="206"/>
      <c r="H445" s="5">
        <f>ROUND(G445*F445,2)</f>
        <v>0</v>
      </c>
    </row>
    <row r="446" spans="1:8" s="12" customFormat="1" ht="30" customHeight="1" thickBot="1" x14ac:dyDescent="0.25">
      <c r="A446" s="14"/>
      <c r="B446" s="15" t="str">
        <f>B444</f>
        <v>H</v>
      </c>
      <c r="C446" s="270" t="str">
        <f>C444</f>
        <v>Mobilization/Demobilization</v>
      </c>
      <c r="D446" s="271"/>
      <c r="E446" s="271"/>
      <c r="F446" s="272"/>
      <c r="G446" s="207" t="s">
        <v>17</v>
      </c>
      <c r="H446" s="16">
        <f>H445</f>
        <v>0</v>
      </c>
    </row>
    <row r="447" spans="1:8" ht="36" customHeight="1" thickTop="1" x14ac:dyDescent="0.3">
      <c r="A447" s="208"/>
      <c r="B447" s="209"/>
      <c r="C447" s="210" t="s">
        <v>18</v>
      </c>
      <c r="D447" s="211"/>
      <c r="E447" s="211"/>
      <c r="F447" s="212"/>
      <c r="G447" s="212"/>
      <c r="H447" s="213"/>
    </row>
    <row r="448" spans="1:8" s="58" customFormat="1" ht="32.1" customHeight="1" x14ac:dyDescent="0.2">
      <c r="A448" s="214"/>
      <c r="B448" s="273" t="str">
        <f>B6</f>
        <v>PART 1      CITY FUNDED WORK</v>
      </c>
      <c r="C448" s="274"/>
      <c r="D448" s="274"/>
      <c r="E448" s="274"/>
      <c r="F448" s="274"/>
      <c r="G448" s="215"/>
      <c r="H448" s="216"/>
    </row>
    <row r="449" spans="1:8" ht="30" customHeight="1" thickBot="1" x14ac:dyDescent="0.25">
      <c r="A449" s="123"/>
      <c r="B449" s="124" t="str">
        <f>B70</f>
        <v>A</v>
      </c>
      <c r="C449" s="275" t="str">
        <f>C7</f>
        <v>Bowman Avenue Reconstruction - Henderson Highway to Roch Street</v>
      </c>
      <c r="D449" s="254"/>
      <c r="E449" s="254"/>
      <c r="F449" s="255"/>
      <c r="G449" s="125" t="s">
        <v>17</v>
      </c>
      <c r="H449" s="123">
        <f>H70</f>
        <v>0</v>
      </c>
    </row>
    <row r="450" spans="1:8" ht="30" customHeight="1" thickTop="1" thickBot="1" x14ac:dyDescent="0.25">
      <c r="A450" s="123"/>
      <c r="B450" s="124" t="str">
        <f>B142</f>
        <v>B</v>
      </c>
      <c r="C450" s="259" t="str">
        <f>C71</f>
        <v>Larsen Avenue Rehabilitation - Brazier Street to Roch Street</v>
      </c>
      <c r="D450" s="260"/>
      <c r="E450" s="260"/>
      <c r="F450" s="261"/>
      <c r="G450" s="125" t="s">
        <v>17</v>
      </c>
      <c r="H450" s="123">
        <f>H142</f>
        <v>0</v>
      </c>
    </row>
    <row r="451" spans="1:8" ht="30" customHeight="1" thickTop="1" thickBot="1" x14ac:dyDescent="0.25">
      <c r="A451" s="123"/>
      <c r="B451" s="124" t="str">
        <f>B224</f>
        <v>C</v>
      </c>
      <c r="C451" s="259" t="str">
        <f>C224</f>
        <v>Leola Street Rehabilitation - Harold Avenue East to Regent Avenue</v>
      </c>
      <c r="D451" s="260"/>
      <c r="E451" s="217"/>
      <c r="F451" s="218"/>
      <c r="G451" s="125" t="s">
        <v>17</v>
      </c>
      <c r="H451" s="123">
        <f>H224</f>
        <v>0</v>
      </c>
    </row>
    <row r="452" spans="1:8" ht="30" customHeight="1" thickTop="1" thickBot="1" x14ac:dyDescent="0.25">
      <c r="A452" s="123"/>
      <c r="B452" s="124" t="str">
        <f>B301</f>
        <v>D</v>
      </c>
      <c r="C452" s="259" t="str">
        <f>C301</f>
        <v>Madeline Street Rehabilitation - Harold Avenue West to McMeans Avenue West</v>
      </c>
      <c r="D452" s="260"/>
      <c r="E452" s="260"/>
      <c r="F452" s="261"/>
      <c r="G452" s="125" t="s">
        <v>17</v>
      </c>
      <c r="H452" s="123">
        <f>H301</f>
        <v>0</v>
      </c>
    </row>
    <row r="453" spans="1:8" ht="30" customHeight="1" thickTop="1" thickBot="1" x14ac:dyDescent="0.25">
      <c r="A453" s="123"/>
      <c r="B453" s="124" t="str">
        <f>B358</f>
        <v>E</v>
      </c>
      <c r="C453" s="259" t="str">
        <f>C358</f>
        <v>Bayview Drive Rehabilitation - Bayview Drive West to St. Martin Boulevard</v>
      </c>
      <c r="D453" s="260"/>
      <c r="E453" s="260"/>
      <c r="F453" s="261"/>
      <c r="G453" s="125" t="s">
        <v>17</v>
      </c>
      <c r="H453" s="123">
        <f>H358</f>
        <v>0</v>
      </c>
    </row>
    <row r="454" spans="1:8" ht="30" customHeight="1" thickTop="1" thickBot="1" x14ac:dyDescent="0.25">
      <c r="A454" s="123"/>
      <c r="B454" s="124" t="str">
        <f>B426</f>
        <v>F</v>
      </c>
      <c r="C454" s="259" t="str">
        <f>C426</f>
        <v>Water and Waste Work</v>
      </c>
      <c r="D454" s="260"/>
      <c r="E454" s="260"/>
      <c r="F454" s="261"/>
      <c r="G454" s="125" t="s">
        <v>17</v>
      </c>
      <c r="H454" s="219">
        <f>H426</f>
        <v>0</v>
      </c>
    </row>
    <row r="455" spans="1:8" ht="28.9" customHeight="1" thickTop="1" thickBot="1" x14ac:dyDescent="0.3">
      <c r="A455" s="123"/>
      <c r="B455" s="220"/>
      <c r="C455" s="221"/>
      <c r="D455" s="222"/>
      <c r="E455" s="223"/>
      <c r="F455" s="224"/>
      <c r="G455" s="225" t="s">
        <v>25</v>
      </c>
      <c r="H455" s="226">
        <f>SUM(H449:H454)</f>
        <v>0</v>
      </c>
    </row>
    <row r="456" spans="1:8" s="58" customFormat="1" ht="63" customHeight="1" thickTop="1" thickBot="1" x14ac:dyDescent="0.25">
      <c r="A456" s="145"/>
      <c r="B456" s="276" t="str">
        <f>B427</f>
        <v>PART 2      MANITOBA HYDRO FUNDED WORK
                 (See B9.6, B17.2.1, B18.5, D2.1, D14.2-3, D15.4)</v>
      </c>
      <c r="C456" s="277"/>
      <c r="D456" s="277"/>
      <c r="E456" s="277"/>
      <c r="F456" s="277"/>
      <c r="G456" s="278"/>
      <c r="H456" s="227"/>
    </row>
    <row r="457" spans="1:8" ht="30" customHeight="1" thickTop="1" thickBot="1" x14ac:dyDescent="0.25">
      <c r="A457" s="228"/>
      <c r="B457" s="124" t="str">
        <f>B443</f>
        <v>G</v>
      </c>
      <c r="C457" s="259" t="str">
        <f>C443</f>
        <v>Bowman Avenue Street Lighting</v>
      </c>
      <c r="D457" s="260"/>
      <c r="E457" s="260"/>
      <c r="F457" s="261"/>
      <c r="G457" s="229" t="s">
        <v>17</v>
      </c>
      <c r="H457" s="228">
        <f>H443</f>
        <v>0</v>
      </c>
    </row>
    <row r="458" spans="1:8" ht="28.9" customHeight="1" thickTop="1" thickBot="1" x14ac:dyDescent="0.3">
      <c r="A458" s="123"/>
      <c r="B458" s="230"/>
      <c r="C458" s="221"/>
      <c r="D458" s="222"/>
      <c r="E458" s="223"/>
      <c r="F458" s="224"/>
      <c r="G458" s="231" t="s">
        <v>26</v>
      </c>
      <c r="H458" s="232">
        <f>SUM(H457:H457)</f>
        <v>0</v>
      </c>
    </row>
    <row r="459" spans="1:8" ht="30" customHeight="1" thickTop="1" thickBot="1" x14ac:dyDescent="0.3">
      <c r="A459" s="123"/>
      <c r="B459" s="233" t="str">
        <f>B444</f>
        <v>H</v>
      </c>
      <c r="C459" s="259" t="str">
        <f>C444</f>
        <v>Mobilization/Demobilization</v>
      </c>
      <c r="D459" s="260"/>
      <c r="E459" s="260"/>
      <c r="F459" s="261"/>
      <c r="G459" s="234" t="s">
        <v>340</v>
      </c>
      <c r="H459" s="235">
        <f>H446</f>
        <v>0</v>
      </c>
    </row>
    <row r="460" spans="1:8" s="32" customFormat="1" ht="37.9" customHeight="1" thickTop="1" x14ac:dyDescent="0.2">
      <c r="A460" s="52"/>
      <c r="B460" s="279" t="s">
        <v>28</v>
      </c>
      <c r="C460" s="280"/>
      <c r="D460" s="280"/>
      <c r="E460" s="280"/>
      <c r="F460" s="280"/>
      <c r="G460" s="281">
        <f>H455+H458+H459</f>
        <v>0</v>
      </c>
      <c r="H460" s="282"/>
    </row>
    <row r="461" spans="1:8" ht="15.95" customHeight="1" x14ac:dyDescent="0.2">
      <c r="A461" s="236"/>
      <c r="B461" s="237"/>
      <c r="C461" s="238"/>
      <c r="D461" s="239"/>
      <c r="E461" s="238"/>
      <c r="F461" s="240"/>
      <c r="G461" s="241"/>
      <c r="H461" s="242"/>
    </row>
  </sheetData>
  <sheetProtection algorithmName="SHA-512" hashValue="3qVkHxQXvFvPnjCRocDcIQWl43y9R17Znswyx2G3LfxFv7enYtmRgoEnw1UHCxTDPcVdV70ov0RRdr4ZvOcrYA==" saltValue="i6yMLEciK3dnrniHXkELtA==" spinCount="100000" sheet="1" objects="1" scenarios="1" selectLockedCells="1"/>
  <mergeCells count="30">
    <mergeCell ref="C454:F454"/>
    <mergeCell ref="B456:G456"/>
    <mergeCell ref="C457:F457"/>
    <mergeCell ref="C459:F459"/>
    <mergeCell ref="B460:F460"/>
    <mergeCell ref="G460:H460"/>
    <mergeCell ref="C453:F453"/>
    <mergeCell ref="C426:F426"/>
    <mergeCell ref="B427:G427"/>
    <mergeCell ref="C428:H428"/>
    <mergeCell ref="C443:F443"/>
    <mergeCell ref="C444:F444"/>
    <mergeCell ref="C446:F446"/>
    <mergeCell ref="B448:F448"/>
    <mergeCell ref="C449:F449"/>
    <mergeCell ref="C450:F450"/>
    <mergeCell ref="C451:D451"/>
    <mergeCell ref="C452:F452"/>
    <mergeCell ref="C359:F359"/>
    <mergeCell ref="B6:F6"/>
    <mergeCell ref="C7:F7"/>
    <mergeCell ref="C70:F70"/>
    <mergeCell ref="C71:F71"/>
    <mergeCell ref="C142:F142"/>
    <mergeCell ref="C143:F143"/>
    <mergeCell ref="C224:F224"/>
    <mergeCell ref="C225:F225"/>
    <mergeCell ref="C301:F301"/>
    <mergeCell ref="C302:F302"/>
    <mergeCell ref="C358:F358"/>
  </mergeCells>
  <conditionalFormatting sqref="D54:D55 D93:D94 D247:D248 D256 D38:D42 D429:D431 D362">
    <cfRule type="cellIs" dxfId="897" priority="896" stopIfTrue="1" operator="equal">
      <formula>"CW 2130-R11"</formula>
    </cfRule>
    <cfRule type="cellIs" dxfId="896" priority="897" stopIfTrue="1" operator="equal">
      <formula>"CW 3120-R2"</formula>
    </cfRule>
    <cfRule type="cellIs" dxfId="895" priority="898" stopIfTrue="1" operator="equal">
      <formula>"CW 3240-R7"</formula>
    </cfRule>
  </conditionalFormatting>
  <conditionalFormatting sqref="G445">
    <cfRule type="expression" dxfId="894" priority="895">
      <formula>G445&gt;G460*0.05</formula>
    </cfRule>
  </conditionalFormatting>
  <conditionalFormatting sqref="D16">
    <cfRule type="cellIs" dxfId="893" priority="886" stopIfTrue="1" operator="equal">
      <formula>"CW 2130-R11"</formula>
    </cfRule>
    <cfRule type="cellIs" dxfId="892" priority="887" stopIfTrue="1" operator="equal">
      <formula>"CW 3120-R2"</formula>
    </cfRule>
    <cfRule type="cellIs" dxfId="891" priority="888" stopIfTrue="1" operator="equal">
      <formula>"CW 3240-R7"</formula>
    </cfRule>
  </conditionalFormatting>
  <conditionalFormatting sqref="D9">
    <cfRule type="cellIs" dxfId="890" priority="892" stopIfTrue="1" operator="equal">
      <formula>"CW 2130-R11"</formula>
    </cfRule>
    <cfRule type="cellIs" dxfId="889" priority="893" stopIfTrue="1" operator="equal">
      <formula>"CW 3120-R2"</formula>
    </cfRule>
    <cfRule type="cellIs" dxfId="888" priority="894" stopIfTrue="1" operator="equal">
      <formula>"CW 3240-R7"</formula>
    </cfRule>
  </conditionalFormatting>
  <conditionalFormatting sqref="D11">
    <cfRule type="cellIs" dxfId="887" priority="871" stopIfTrue="1" operator="equal">
      <formula>"CW 2130-R11"</formula>
    </cfRule>
    <cfRule type="cellIs" dxfId="886" priority="872" stopIfTrue="1" operator="equal">
      <formula>"CW 3120-R2"</formula>
    </cfRule>
    <cfRule type="cellIs" dxfId="885" priority="873" stopIfTrue="1" operator="equal">
      <formula>"CW 3240-R7"</formula>
    </cfRule>
  </conditionalFormatting>
  <conditionalFormatting sqref="D10">
    <cfRule type="cellIs" dxfId="884" priority="889" stopIfTrue="1" operator="equal">
      <formula>"CW 2130-R11"</formula>
    </cfRule>
    <cfRule type="cellIs" dxfId="883" priority="890" stopIfTrue="1" operator="equal">
      <formula>"CW 3120-R2"</formula>
    </cfRule>
    <cfRule type="cellIs" dxfId="882" priority="891" stopIfTrue="1" operator="equal">
      <formula>"CW 3240-R7"</formula>
    </cfRule>
  </conditionalFormatting>
  <conditionalFormatting sqref="D17">
    <cfRule type="cellIs" dxfId="881" priority="883" stopIfTrue="1" operator="equal">
      <formula>"CW 2130-R11"</formula>
    </cfRule>
    <cfRule type="cellIs" dxfId="880" priority="884" stopIfTrue="1" operator="equal">
      <formula>"CW 3120-R2"</formula>
    </cfRule>
    <cfRule type="cellIs" dxfId="879" priority="885" stopIfTrue="1" operator="equal">
      <formula>"CW 3240-R7"</formula>
    </cfRule>
  </conditionalFormatting>
  <conditionalFormatting sqref="D18">
    <cfRule type="cellIs" dxfId="878" priority="880" stopIfTrue="1" operator="equal">
      <formula>"CW 2130-R11"</formula>
    </cfRule>
    <cfRule type="cellIs" dxfId="877" priority="881" stopIfTrue="1" operator="equal">
      <formula>"CW 3120-R2"</formula>
    </cfRule>
    <cfRule type="cellIs" dxfId="876" priority="882" stopIfTrue="1" operator="equal">
      <formula>"CW 3240-R7"</formula>
    </cfRule>
  </conditionalFormatting>
  <conditionalFormatting sqref="D19">
    <cfRule type="cellIs" dxfId="875" priority="877" stopIfTrue="1" operator="equal">
      <formula>"CW 2130-R11"</formula>
    </cfRule>
    <cfRule type="cellIs" dxfId="874" priority="878" stopIfTrue="1" operator="equal">
      <formula>"CW 3120-R2"</formula>
    </cfRule>
    <cfRule type="cellIs" dxfId="873" priority="879" stopIfTrue="1" operator="equal">
      <formula>"CW 3240-R7"</formula>
    </cfRule>
  </conditionalFormatting>
  <conditionalFormatting sqref="D14">
    <cfRule type="cellIs" dxfId="872" priority="868" stopIfTrue="1" operator="equal">
      <formula>"CW 2130-R11"</formula>
    </cfRule>
    <cfRule type="cellIs" dxfId="871" priority="869" stopIfTrue="1" operator="equal">
      <formula>"CW 3120-R2"</formula>
    </cfRule>
    <cfRule type="cellIs" dxfId="870" priority="870" stopIfTrue="1" operator="equal">
      <formula>"CW 3240-R7"</formula>
    </cfRule>
  </conditionalFormatting>
  <conditionalFormatting sqref="D20">
    <cfRule type="cellIs" dxfId="869" priority="874" stopIfTrue="1" operator="equal">
      <formula>"CW 2130-R11"</formula>
    </cfRule>
    <cfRule type="cellIs" dxfId="868" priority="875" stopIfTrue="1" operator="equal">
      <formula>"CW 3120-R2"</formula>
    </cfRule>
    <cfRule type="cellIs" dxfId="867" priority="876" stopIfTrue="1" operator="equal">
      <formula>"CW 3240-R7"</formula>
    </cfRule>
  </conditionalFormatting>
  <conditionalFormatting sqref="D15">
    <cfRule type="cellIs" dxfId="866" priority="865" stopIfTrue="1" operator="equal">
      <formula>"CW 2130-R11"</formula>
    </cfRule>
    <cfRule type="cellIs" dxfId="865" priority="866" stopIfTrue="1" operator="equal">
      <formula>"CW 3120-R2"</formula>
    </cfRule>
    <cfRule type="cellIs" dxfId="864" priority="867" stopIfTrue="1" operator="equal">
      <formula>"CW 3240-R7"</formula>
    </cfRule>
  </conditionalFormatting>
  <conditionalFormatting sqref="D26">
    <cfRule type="cellIs" dxfId="863" priority="859" stopIfTrue="1" operator="equal">
      <formula>"CW 2130-R11"</formula>
    </cfRule>
    <cfRule type="cellIs" dxfId="862" priority="860" stopIfTrue="1" operator="equal">
      <formula>"CW 3120-R2"</formula>
    </cfRule>
    <cfRule type="cellIs" dxfId="861" priority="861" stopIfTrue="1" operator="equal">
      <formula>"CW 3240-R7"</formula>
    </cfRule>
  </conditionalFormatting>
  <conditionalFormatting sqref="D27">
    <cfRule type="cellIs" dxfId="860" priority="856" stopIfTrue="1" operator="equal">
      <formula>"CW 2130-R11"</formula>
    </cfRule>
    <cfRule type="cellIs" dxfId="859" priority="857" stopIfTrue="1" operator="equal">
      <formula>"CW 3120-R2"</formula>
    </cfRule>
    <cfRule type="cellIs" dxfId="858" priority="858" stopIfTrue="1" operator="equal">
      <formula>"CW 3240-R7"</formula>
    </cfRule>
  </conditionalFormatting>
  <conditionalFormatting sqref="D28">
    <cfRule type="cellIs" dxfId="857" priority="853" stopIfTrue="1" operator="equal">
      <formula>"CW 2130-R11"</formula>
    </cfRule>
    <cfRule type="cellIs" dxfId="856" priority="854" stopIfTrue="1" operator="equal">
      <formula>"CW 3120-R2"</formula>
    </cfRule>
    <cfRule type="cellIs" dxfId="855" priority="855" stopIfTrue="1" operator="equal">
      <formula>"CW 3240-R7"</formula>
    </cfRule>
  </conditionalFormatting>
  <conditionalFormatting sqref="D22:D23">
    <cfRule type="cellIs" dxfId="854" priority="862" stopIfTrue="1" operator="equal">
      <formula>"CW 2130-R11"</formula>
    </cfRule>
    <cfRule type="cellIs" dxfId="853" priority="863" stopIfTrue="1" operator="equal">
      <formula>"CW 3120-R2"</formula>
    </cfRule>
    <cfRule type="cellIs" dxfId="852" priority="864" stopIfTrue="1" operator="equal">
      <formula>"CW 3240-R7"</formula>
    </cfRule>
  </conditionalFormatting>
  <conditionalFormatting sqref="D29">
    <cfRule type="cellIs" dxfId="851" priority="850" stopIfTrue="1" operator="equal">
      <formula>"CW 2130-R11"</formula>
    </cfRule>
    <cfRule type="cellIs" dxfId="850" priority="851" stopIfTrue="1" operator="equal">
      <formula>"CW 3120-R2"</formula>
    </cfRule>
    <cfRule type="cellIs" dxfId="849" priority="852" stopIfTrue="1" operator="equal">
      <formula>"CW 3240-R7"</formula>
    </cfRule>
  </conditionalFormatting>
  <conditionalFormatting sqref="D24">
    <cfRule type="cellIs" dxfId="848" priority="847" stopIfTrue="1" operator="equal">
      <formula>"CW 2130-R11"</formula>
    </cfRule>
    <cfRule type="cellIs" dxfId="847" priority="848" stopIfTrue="1" operator="equal">
      <formula>"CW 3120-R2"</formula>
    </cfRule>
    <cfRule type="cellIs" dxfId="846" priority="849" stopIfTrue="1" operator="equal">
      <formula>"CW 3240-R7"</formula>
    </cfRule>
  </conditionalFormatting>
  <conditionalFormatting sqref="D25">
    <cfRule type="cellIs" dxfId="845" priority="844" stopIfTrue="1" operator="equal">
      <formula>"CW 2130-R11"</formula>
    </cfRule>
    <cfRule type="cellIs" dxfId="844" priority="845" stopIfTrue="1" operator="equal">
      <formula>"CW 3120-R2"</formula>
    </cfRule>
    <cfRule type="cellIs" dxfId="843" priority="846" stopIfTrue="1" operator="equal">
      <formula>"CW 3240-R7"</formula>
    </cfRule>
  </conditionalFormatting>
  <conditionalFormatting sqref="D31">
    <cfRule type="cellIs" dxfId="842" priority="841" stopIfTrue="1" operator="equal">
      <formula>"CW 2130-R11"</formula>
    </cfRule>
    <cfRule type="cellIs" dxfId="841" priority="842" stopIfTrue="1" operator="equal">
      <formula>"CW 3120-R2"</formula>
    </cfRule>
    <cfRule type="cellIs" dxfId="840" priority="843" stopIfTrue="1" operator="equal">
      <formula>"CW 3240-R7"</formula>
    </cfRule>
  </conditionalFormatting>
  <conditionalFormatting sqref="D32">
    <cfRule type="cellIs" dxfId="839" priority="838" stopIfTrue="1" operator="equal">
      <formula>"CW 2130-R11"</formula>
    </cfRule>
    <cfRule type="cellIs" dxfId="838" priority="839" stopIfTrue="1" operator="equal">
      <formula>"CW 3120-R2"</formula>
    </cfRule>
    <cfRule type="cellIs" dxfId="837" priority="840" stopIfTrue="1" operator="equal">
      <formula>"CW 3240-R7"</formula>
    </cfRule>
  </conditionalFormatting>
  <conditionalFormatting sqref="D33">
    <cfRule type="cellIs" dxfId="836" priority="835" stopIfTrue="1" operator="equal">
      <formula>"CW 2130-R11"</formula>
    </cfRule>
    <cfRule type="cellIs" dxfId="835" priority="836" stopIfTrue="1" operator="equal">
      <formula>"CW 3120-R2"</formula>
    </cfRule>
    <cfRule type="cellIs" dxfId="834" priority="837" stopIfTrue="1" operator="equal">
      <formula>"CW 3240-R7"</formula>
    </cfRule>
  </conditionalFormatting>
  <conditionalFormatting sqref="D35">
    <cfRule type="cellIs" dxfId="833" priority="832" stopIfTrue="1" operator="equal">
      <formula>"CW 2130-R11"</formula>
    </cfRule>
    <cfRule type="cellIs" dxfId="832" priority="833" stopIfTrue="1" operator="equal">
      <formula>"CW 3120-R2"</formula>
    </cfRule>
    <cfRule type="cellIs" dxfId="831" priority="834" stopIfTrue="1" operator="equal">
      <formula>"CW 3240-R7"</formula>
    </cfRule>
  </conditionalFormatting>
  <conditionalFormatting sqref="D36">
    <cfRule type="cellIs" dxfId="830" priority="829" stopIfTrue="1" operator="equal">
      <formula>"CW 2130-R11"</formula>
    </cfRule>
    <cfRule type="cellIs" dxfId="829" priority="830" stopIfTrue="1" operator="equal">
      <formula>"CW 3120-R2"</formula>
    </cfRule>
    <cfRule type="cellIs" dxfId="828" priority="831" stopIfTrue="1" operator="equal">
      <formula>"CW 3240-R7"</formula>
    </cfRule>
  </conditionalFormatting>
  <conditionalFormatting sqref="D45">
    <cfRule type="cellIs" dxfId="827" priority="826" stopIfTrue="1" operator="equal">
      <formula>"CW 2130-R11"</formula>
    </cfRule>
    <cfRule type="cellIs" dxfId="826" priority="827" stopIfTrue="1" operator="equal">
      <formula>"CW 3120-R2"</formula>
    </cfRule>
    <cfRule type="cellIs" dxfId="825" priority="828" stopIfTrue="1" operator="equal">
      <formula>"CW 3240-R7"</formula>
    </cfRule>
  </conditionalFormatting>
  <conditionalFormatting sqref="D47 D56:D58">
    <cfRule type="cellIs" dxfId="824" priority="824" stopIfTrue="1" operator="equal">
      <formula>"CW 3120-R2"</formula>
    </cfRule>
    <cfRule type="cellIs" dxfId="823" priority="825" stopIfTrue="1" operator="equal">
      <formula>"CW 3240-R7"</formula>
    </cfRule>
  </conditionalFormatting>
  <conditionalFormatting sqref="D48">
    <cfRule type="cellIs" dxfId="822" priority="821" stopIfTrue="1" operator="equal">
      <formula>"CW 2130-R11"</formula>
    </cfRule>
    <cfRule type="cellIs" dxfId="821" priority="822" stopIfTrue="1" operator="equal">
      <formula>"CW 3120-R2"</formula>
    </cfRule>
    <cfRule type="cellIs" dxfId="820" priority="823" stopIfTrue="1" operator="equal">
      <formula>"CW 3240-R7"</formula>
    </cfRule>
  </conditionalFormatting>
  <conditionalFormatting sqref="D49:D51">
    <cfRule type="cellIs" dxfId="819" priority="819" stopIfTrue="1" operator="equal">
      <formula>"CW 3120-R2"</formula>
    </cfRule>
    <cfRule type="cellIs" dxfId="818" priority="820" stopIfTrue="1" operator="equal">
      <formula>"CW 3240-R7"</formula>
    </cfRule>
  </conditionalFormatting>
  <conditionalFormatting sqref="D52">
    <cfRule type="cellIs" dxfId="817" priority="817" stopIfTrue="1" operator="equal">
      <formula>"CW 3120-R2"</formula>
    </cfRule>
    <cfRule type="cellIs" dxfId="816" priority="818" stopIfTrue="1" operator="equal">
      <formula>"CW 3240-R7"</formula>
    </cfRule>
  </conditionalFormatting>
  <conditionalFormatting sqref="D59">
    <cfRule type="cellIs" dxfId="815" priority="815" stopIfTrue="1" operator="equal">
      <formula>"CW 2130-R11"</formula>
    </cfRule>
    <cfRule type="cellIs" dxfId="814" priority="816" stopIfTrue="1" operator="equal">
      <formula>"CW 3240-R7"</formula>
    </cfRule>
  </conditionalFormatting>
  <conditionalFormatting sqref="D61">
    <cfRule type="cellIs" dxfId="813" priority="812" stopIfTrue="1" operator="equal">
      <formula>"CW 2130-R11"</formula>
    </cfRule>
    <cfRule type="cellIs" dxfId="812" priority="813" stopIfTrue="1" operator="equal">
      <formula>"CW 3120-R2"</formula>
    </cfRule>
    <cfRule type="cellIs" dxfId="811" priority="814" stopIfTrue="1" operator="equal">
      <formula>"CW 3240-R7"</formula>
    </cfRule>
  </conditionalFormatting>
  <conditionalFormatting sqref="D63:D64">
    <cfRule type="cellIs" dxfId="810" priority="809" stopIfTrue="1" operator="equal">
      <formula>"CW 2130-R11"</formula>
    </cfRule>
    <cfRule type="cellIs" dxfId="809" priority="810" stopIfTrue="1" operator="equal">
      <formula>"CW 3120-R2"</formula>
    </cfRule>
    <cfRule type="cellIs" dxfId="808" priority="811" stopIfTrue="1" operator="equal">
      <formula>"CW 3240-R7"</formula>
    </cfRule>
  </conditionalFormatting>
  <conditionalFormatting sqref="D62">
    <cfRule type="cellIs" dxfId="807" priority="806" stopIfTrue="1" operator="equal">
      <formula>"CW 2130-R11"</formula>
    </cfRule>
    <cfRule type="cellIs" dxfId="806" priority="807" stopIfTrue="1" operator="equal">
      <formula>"CW 3120-R2"</formula>
    </cfRule>
    <cfRule type="cellIs" dxfId="805" priority="808" stopIfTrue="1" operator="equal">
      <formula>"CW 3240-R7"</formula>
    </cfRule>
  </conditionalFormatting>
  <conditionalFormatting sqref="D65">
    <cfRule type="cellIs" dxfId="804" priority="803" stopIfTrue="1" operator="equal">
      <formula>"CW 2130-R11"</formula>
    </cfRule>
    <cfRule type="cellIs" dxfId="803" priority="804" stopIfTrue="1" operator="equal">
      <formula>"CW 3120-R2"</formula>
    </cfRule>
    <cfRule type="cellIs" dxfId="802" priority="805" stopIfTrue="1" operator="equal">
      <formula>"CW 3240-R7"</formula>
    </cfRule>
  </conditionalFormatting>
  <conditionalFormatting sqref="D67">
    <cfRule type="cellIs" dxfId="801" priority="800" stopIfTrue="1" operator="equal">
      <formula>"CW 2130-R11"</formula>
    </cfRule>
    <cfRule type="cellIs" dxfId="800" priority="801" stopIfTrue="1" operator="equal">
      <formula>"CW 3120-R2"</formula>
    </cfRule>
    <cfRule type="cellIs" dxfId="799" priority="802" stopIfTrue="1" operator="equal">
      <formula>"CW 3240-R7"</formula>
    </cfRule>
  </conditionalFormatting>
  <conditionalFormatting sqref="D69">
    <cfRule type="cellIs" dxfId="798" priority="797" stopIfTrue="1" operator="equal">
      <formula>"CW 2130-R11"</formula>
    </cfRule>
    <cfRule type="cellIs" dxfId="797" priority="798" stopIfTrue="1" operator="equal">
      <formula>"CW 3120-R2"</formula>
    </cfRule>
    <cfRule type="cellIs" dxfId="796" priority="799" stopIfTrue="1" operator="equal">
      <formula>"CW 3240-R7"</formula>
    </cfRule>
  </conditionalFormatting>
  <conditionalFormatting sqref="D68">
    <cfRule type="cellIs" dxfId="795" priority="794" stopIfTrue="1" operator="equal">
      <formula>"CW 2130-R11"</formula>
    </cfRule>
    <cfRule type="cellIs" dxfId="794" priority="795" stopIfTrue="1" operator="equal">
      <formula>"CW 3120-R2"</formula>
    </cfRule>
    <cfRule type="cellIs" dxfId="793" priority="796" stopIfTrue="1" operator="equal">
      <formula>"CW 3240-R7"</formula>
    </cfRule>
  </conditionalFormatting>
  <conditionalFormatting sqref="D73">
    <cfRule type="cellIs" dxfId="792" priority="791" stopIfTrue="1" operator="equal">
      <formula>"CW 2130-R11"</formula>
    </cfRule>
    <cfRule type="cellIs" dxfId="791" priority="792" stopIfTrue="1" operator="equal">
      <formula>"CW 3120-R2"</formula>
    </cfRule>
    <cfRule type="cellIs" dxfId="790" priority="793" stopIfTrue="1" operator="equal">
      <formula>"CW 3240-R7"</formula>
    </cfRule>
  </conditionalFormatting>
  <conditionalFormatting sqref="D74">
    <cfRule type="cellIs" dxfId="789" priority="788" stopIfTrue="1" operator="equal">
      <formula>"CW 2130-R11"</formula>
    </cfRule>
    <cfRule type="cellIs" dxfId="788" priority="789" stopIfTrue="1" operator="equal">
      <formula>"CW 3120-R2"</formula>
    </cfRule>
    <cfRule type="cellIs" dxfId="787" priority="790" stopIfTrue="1" operator="equal">
      <formula>"CW 3240-R7"</formula>
    </cfRule>
  </conditionalFormatting>
  <conditionalFormatting sqref="D75">
    <cfRule type="cellIs" dxfId="786" priority="785" stopIfTrue="1" operator="equal">
      <formula>"CW 2130-R11"</formula>
    </cfRule>
    <cfRule type="cellIs" dxfId="785" priority="786" stopIfTrue="1" operator="equal">
      <formula>"CW 3120-R2"</formula>
    </cfRule>
    <cfRule type="cellIs" dxfId="784" priority="787" stopIfTrue="1" operator="equal">
      <formula>"CW 3240-R7"</formula>
    </cfRule>
  </conditionalFormatting>
  <conditionalFormatting sqref="D77">
    <cfRule type="cellIs" dxfId="783" priority="782" stopIfTrue="1" operator="equal">
      <formula>"CW 2130-R11"</formula>
    </cfRule>
    <cfRule type="cellIs" dxfId="782" priority="783" stopIfTrue="1" operator="equal">
      <formula>"CW 3120-R2"</formula>
    </cfRule>
    <cfRule type="cellIs" dxfId="781" priority="784" stopIfTrue="1" operator="equal">
      <formula>"CW 3240-R7"</formula>
    </cfRule>
  </conditionalFormatting>
  <conditionalFormatting sqref="D78">
    <cfRule type="cellIs" dxfId="780" priority="779" stopIfTrue="1" operator="equal">
      <formula>"CW 2130-R11"</formula>
    </cfRule>
    <cfRule type="cellIs" dxfId="779" priority="780" stopIfTrue="1" operator="equal">
      <formula>"CW 3120-R2"</formula>
    </cfRule>
    <cfRule type="cellIs" dxfId="778" priority="781" stopIfTrue="1" operator="equal">
      <formula>"CW 3240-R7"</formula>
    </cfRule>
  </conditionalFormatting>
  <conditionalFormatting sqref="D79">
    <cfRule type="cellIs" dxfId="777" priority="776" stopIfTrue="1" operator="equal">
      <formula>"CW 2130-R11"</formula>
    </cfRule>
    <cfRule type="cellIs" dxfId="776" priority="777" stopIfTrue="1" operator="equal">
      <formula>"CW 3120-R2"</formula>
    </cfRule>
    <cfRule type="cellIs" dxfId="775" priority="778" stopIfTrue="1" operator="equal">
      <formula>"CW 3240-R7"</formula>
    </cfRule>
  </conditionalFormatting>
  <conditionalFormatting sqref="D80:D83">
    <cfRule type="cellIs" dxfId="774" priority="773" stopIfTrue="1" operator="equal">
      <formula>"CW 2130-R11"</formula>
    </cfRule>
    <cfRule type="cellIs" dxfId="773" priority="774" stopIfTrue="1" operator="equal">
      <formula>"CW 3120-R2"</formula>
    </cfRule>
    <cfRule type="cellIs" dxfId="772" priority="775" stopIfTrue="1" operator="equal">
      <formula>"CW 3240-R7"</formula>
    </cfRule>
  </conditionalFormatting>
  <conditionalFormatting sqref="D87:D88">
    <cfRule type="cellIs" dxfId="771" priority="770" stopIfTrue="1" operator="equal">
      <formula>"CW 2130-R11"</formula>
    </cfRule>
    <cfRule type="cellIs" dxfId="770" priority="771" stopIfTrue="1" operator="equal">
      <formula>"CW 3120-R2"</formula>
    </cfRule>
    <cfRule type="cellIs" dxfId="769" priority="772" stopIfTrue="1" operator="equal">
      <formula>"CW 3240-R7"</formula>
    </cfRule>
  </conditionalFormatting>
  <conditionalFormatting sqref="D89">
    <cfRule type="cellIs" dxfId="768" priority="767" stopIfTrue="1" operator="equal">
      <formula>"CW 2130-R11"</formula>
    </cfRule>
    <cfRule type="cellIs" dxfId="767" priority="768" stopIfTrue="1" operator="equal">
      <formula>"CW 3120-R2"</formula>
    </cfRule>
    <cfRule type="cellIs" dxfId="766" priority="769" stopIfTrue="1" operator="equal">
      <formula>"CW 3240-R7"</formula>
    </cfRule>
  </conditionalFormatting>
  <conditionalFormatting sqref="D86">
    <cfRule type="cellIs" dxfId="765" priority="761" stopIfTrue="1" operator="equal">
      <formula>"CW 2130-R11"</formula>
    </cfRule>
    <cfRule type="cellIs" dxfId="764" priority="762" stopIfTrue="1" operator="equal">
      <formula>"CW 3120-R2"</formula>
    </cfRule>
    <cfRule type="cellIs" dxfId="763" priority="763" stopIfTrue="1" operator="equal">
      <formula>"CW 3240-R7"</formula>
    </cfRule>
  </conditionalFormatting>
  <conditionalFormatting sqref="D90">
    <cfRule type="cellIs" dxfId="762" priority="764" stopIfTrue="1" operator="equal">
      <formula>"CW 2130-R11"</formula>
    </cfRule>
    <cfRule type="cellIs" dxfId="761" priority="765" stopIfTrue="1" operator="equal">
      <formula>"CW 3120-R2"</formula>
    </cfRule>
    <cfRule type="cellIs" dxfId="760" priority="766" stopIfTrue="1" operator="equal">
      <formula>"CW 3240-R7"</formula>
    </cfRule>
  </conditionalFormatting>
  <conditionalFormatting sqref="D84:D85">
    <cfRule type="cellIs" dxfId="759" priority="758" stopIfTrue="1" operator="equal">
      <formula>"CW 2130-R11"</formula>
    </cfRule>
    <cfRule type="cellIs" dxfId="758" priority="759" stopIfTrue="1" operator="equal">
      <formula>"CW 3120-R2"</formula>
    </cfRule>
    <cfRule type="cellIs" dxfId="757" priority="760" stopIfTrue="1" operator="equal">
      <formula>"CW 3240-R7"</formula>
    </cfRule>
  </conditionalFormatting>
  <conditionalFormatting sqref="D92">
    <cfRule type="cellIs" dxfId="756" priority="755" stopIfTrue="1" operator="equal">
      <formula>"CW 2130-R11"</formula>
    </cfRule>
    <cfRule type="cellIs" dxfId="755" priority="756" stopIfTrue="1" operator="equal">
      <formula>"CW 3120-R2"</formula>
    </cfRule>
    <cfRule type="cellIs" dxfId="754" priority="757" stopIfTrue="1" operator="equal">
      <formula>"CW 3240-R7"</formula>
    </cfRule>
  </conditionalFormatting>
  <conditionalFormatting sqref="D101:D105">
    <cfRule type="cellIs" dxfId="753" priority="752" stopIfTrue="1" operator="equal">
      <formula>"CW 2130-R11"</formula>
    </cfRule>
    <cfRule type="cellIs" dxfId="752" priority="753" stopIfTrue="1" operator="equal">
      <formula>"CW 3120-R2"</formula>
    </cfRule>
    <cfRule type="cellIs" dxfId="751" priority="754" stopIfTrue="1" operator="equal">
      <formula>"CW 3240-R7"</formula>
    </cfRule>
  </conditionalFormatting>
  <conditionalFormatting sqref="D100">
    <cfRule type="cellIs" dxfId="750" priority="746" stopIfTrue="1" operator="equal">
      <formula>"CW 2130-R11"</formula>
    </cfRule>
    <cfRule type="cellIs" dxfId="749" priority="747" stopIfTrue="1" operator="equal">
      <formula>"CW 3120-R2"</formula>
    </cfRule>
    <cfRule type="cellIs" dxfId="748" priority="748" stopIfTrue="1" operator="equal">
      <formula>"CW 3240-R7"</formula>
    </cfRule>
  </conditionalFormatting>
  <conditionalFormatting sqref="D106:D108">
    <cfRule type="cellIs" dxfId="747" priority="743" stopIfTrue="1" operator="equal">
      <formula>"CW 2130-R11"</formula>
    </cfRule>
    <cfRule type="cellIs" dxfId="746" priority="744" stopIfTrue="1" operator="equal">
      <formula>"CW 3120-R2"</formula>
    </cfRule>
    <cfRule type="cellIs" dxfId="745" priority="745" stopIfTrue="1" operator="equal">
      <formula>"CW 3240-R7"</formula>
    </cfRule>
  </conditionalFormatting>
  <conditionalFormatting sqref="D99">
    <cfRule type="cellIs" dxfId="744" priority="749" stopIfTrue="1" operator="equal">
      <formula>"CW 2130-R11"</formula>
    </cfRule>
    <cfRule type="cellIs" dxfId="743" priority="750" stopIfTrue="1" operator="equal">
      <formula>"CW 3120-R2"</formula>
    </cfRule>
    <cfRule type="cellIs" dxfId="742" priority="751" stopIfTrue="1" operator="equal">
      <formula>"CW 3240-R7"</formula>
    </cfRule>
  </conditionalFormatting>
  <conditionalFormatting sqref="D98">
    <cfRule type="cellIs" dxfId="741" priority="734" stopIfTrue="1" operator="equal">
      <formula>"CW 2130-R11"</formula>
    </cfRule>
    <cfRule type="cellIs" dxfId="740" priority="735" stopIfTrue="1" operator="equal">
      <formula>"CW 3120-R2"</formula>
    </cfRule>
    <cfRule type="cellIs" dxfId="739" priority="736" stopIfTrue="1" operator="equal">
      <formula>"CW 3240-R7"</formula>
    </cfRule>
  </conditionalFormatting>
  <conditionalFormatting sqref="D109">
    <cfRule type="cellIs" dxfId="738" priority="740" stopIfTrue="1" operator="equal">
      <formula>"CW 2130-R11"</formula>
    </cfRule>
    <cfRule type="cellIs" dxfId="737" priority="741" stopIfTrue="1" operator="equal">
      <formula>"CW 3120-R2"</formula>
    </cfRule>
    <cfRule type="cellIs" dxfId="736" priority="742" stopIfTrue="1" operator="equal">
      <formula>"CW 3240-R7"</formula>
    </cfRule>
  </conditionalFormatting>
  <conditionalFormatting sqref="D110">
    <cfRule type="cellIs" dxfId="735" priority="737" stopIfTrue="1" operator="equal">
      <formula>"CW 2130-R11"</formula>
    </cfRule>
    <cfRule type="cellIs" dxfId="734" priority="738" stopIfTrue="1" operator="equal">
      <formula>"CW 3120-R2"</formula>
    </cfRule>
    <cfRule type="cellIs" dxfId="733" priority="739" stopIfTrue="1" operator="equal">
      <formula>"CW 3240-R7"</formula>
    </cfRule>
  </conditionalFormatting>
  <conditionalFormatting sqref="D136:D137">
    <cfRule type="cellIs" dxfId="732" priority="725" stopIfTrue="1" operator="equal">
      <formula>"CW 2130-R11"</formula>
    </cfRule>
    <cfRule type="cellIs" dxfId="731" priority="726" stopIfTrue="1" operator="equal">
      <formula>"CW 3120-R2"</formula>
    </cfRule>
    <cfRule type="cellIs" dxfId="730" priority="727" stopIfTrue="1" operator="equal">
      <formula>"CW 3240-R7"</formula>
    </cfRule>
  </conditionalFormatting>
  <conditionalFormatting sqref="D96">
    <cfRule type="cellIs" dxfId="729" priority="731" stopIfTrue="1" operator="equal">
      <formula>"CW 2130-R11"</formula>
    </cfRule>
    <cfRule type="cellIs" dxfId="728" priority="732" stopIfTrue="1" operator="equal">
      <formula>"CW 3120-R2"</formula>
    </cfRule>
    <cfRule type="cellIs" dxfId="727" priority="733" stopIfTrue="1" operator="equal">
      <formula>"CW 3240-R7"</formula>
    </cfRule>
  </conditionalFormatting>
  <conditionalFormatting sqref="D135">
    <cfRule type="cellIs" dxfId="726" priority="722" stopIfTrue="1" operator="equal">
      <formula>"CW 2130-R11"</formula>
    </cfRule>
    <cfRule type="cellIs" dxfId="725" priority="723" stopIfTrue="1" operator="equal">
      <formula>"CW 3120-R2"</formula>
    </cfRule>
    <cfRule type="cellIs" dxfId="724" priority="724" stopIfTrue="1" operator="equal">
      <formula>"CW 3240-R7"</formula>
    </cfRule>
  </conditionalFormatting>
  <conditionalFormatting sqref="D134">
    <cfRule type="cellIs" dxfId="723" priority="728" stopIfTrue="1" operator="equal">
      <formula>"CW 2130-R11"</formula>
    </cfRule>
    <cfRule type="cellIs" dxfId="722" priority="729" stopIfTrue="1" operator="equal">
      <formula>"CW 3120-R2"</formula>
    </cfRule>
    <cfRule type="cellIs" dxfId="721" priority="730" stopIfTrue="1" operator="equal">
      <formula>"CW 3240-R7"</formula>
    </cfRule>
  </conditionalFormatting>
  <conditionalFormatting sqref="D129">
    <cfRule type="cellIs" dxfId="720" priority="702" stopIfTrue="1" operator="equal">
      <formula>"CW 2130-R11"</formula>
    </cfRule>
    <cfRule type="cellIs" dxfId="719" priority="703" stopIfTrue="1" operator="equal">
      <formula>"CW 3120-R2"</formula>
    </cfRule>
    <cfRule type="cellIs" dxfId="718" priority="704" stopIfTrue="1" operator="equal">
      <formula>"CW 3240-R7"</formula>
    </cfRule>
  </conditionalFormatting>
  <conditionalFormatting sqref="D131">
    <cfRule type="cellIs" dxfId="717" priority="718" stopIfTrue="1" operator="equal">
      <formula>"CW 3120-R2"</formula>
    </cfRule>
    <cfRule type="cellIs" dxfId="716" priority="719" stopIfTrue="1" operator="equal">
      <formula>"CW 3240-R7"</formula>
    </cfRule>
  </conditionalFormatting>
  <conditionalFormatting sqref="D130">
    <cfRule type="cellIs" dxfId="715" priority="720" stopIfTrue="1" operator="equal">
      <formula>"CW 3120-R2"</formula>
    </cfRule>
    <cfRule type="cellIs" dxfId="714" priority="721" stopIfTrue="1" operator="equal">
      <formula>"CW 3240-R7"</formula>
    </cfRule>
  </conditionalFormatting>
  <conditionalFormatting sqref="D114">
    <cfRule type="cellIs" dxfId="713" priority="716" stopIfTrue="1" operator="equal">
      <formula>"CW 3120-R2"</formula>
    </cfRule>
    <cfRule type="cellIs" dxfId="712" priority="717" stopIfTrue="1" operator="equal">
      <formula>"CW 3240-R7"</formula>
    </cfRule>
  </conditionalFormatting>
  <conditionalFormatting sqref="D115">
    <cfRule type="cellIs" dxfId="711" priority="713" stopIfTrue="1" operator="equal">
      <formula>"CW 2130-R11"</formula>
    </cfRule>
    <cfRule type="cellIs" dxfId="710" priority="714" stopIfTrue="1" operator="equal">
      <formula>"CW 3120-R2"</formula>
    </cfRule>
    <cfRule type="cellIs" dxfId="709" priority="715" stopIfTrue="1" operator="equal">
      <formula>"CW 3240-R7"</formula>
    </cfRule>
  </conditionalFormatting>
  <conditionalFormatting sqref="D116:D117">
    <cfRule type="cellIs" dxfId="708" priority="711" stopIfTrue="1" operator="equal">
      <formula>"CW 3120-R2"</formula>
    </cfRule>
    <cfRule type="cellIs" dxfId="707" priority="712" stopIfTrue="1" operator="equal">
      <formula>"CW 3240-R7"</formula>
    </cfRule>
  </conditionalFormatting>
  <conditionalFormatting sqref="D118">
    <cfRule type="cellIs" dxfId="706" priority="709" stopIfTrue="1" operator="equal">
      <formula>"CW 3120-R2"</formula>
    </cfRule>
    <cfRule type="cellIs" dxfId="705" priority="710" stopIfTrue="1" operator="equal">
      <formula>"CW 3240-R7"</formula>
    </cfRule>
  </conditionalFormatting>
  <conditionalFormatting sqref="D132">
    <cfRule type="cellIs" dxfId="704" priority="707" stopIfTrue="1" operator="equal">
      <formula>"CW 2130-R11"</formula>
    </cfRule>
    <cfRule type="cellIs" dxfId="703" priority="708" stopIfTrue="1" operator="equal">
      <formula>"CW 3240-R7"</formula>
    </cfRule>
  </conditionalFormatting>
  <conditionalFormatting sqref="D127">
    <cfRule type="cellIs" dxfId="702" priority="705" stopIfTrue="1" operator="equal">
      <formula>"CW 3120-R2"</formula>
    </cfRule>
    <cfRule type="cellIs" dxfId="701" priority="706" stopIfTrue="1" operator="equal">
      <formula>"CW 3240-R7"</formula>
    </cfRule>
  </conditionalFormatting>
  <conditionalFormatting sqref="D141">
    <cfRule type="cellIs" dxfId="700" priority="686" stopIfTrue="1" operator="equal">
      <formula>"CW 2130-R11"</formula>
    </cfRule>
    <cfRule type="cellIs" dxfId="699" priority="687" stopIfTrue="1" operator="equal">
      <formula>"CW 3120-R2"</formula>
    </cfRule>
    <cfRule type="cellIs" dxfId="698" priority="688" stopIfTrue="1" operator="equal">
      <formula>"CW 3240-R7"</formula>
    </cfRule>
  </conditionalFormatting>
  <conditionalFormatting sqref="D119">
    <cfRule type="cellIs" dxfId="697" priority="700" stopIfTrue="1" operator="equal">
      <formula>"CW 3120-R2"</formula>
    </cfRule>
    <cfRule type="cellIs" dxfId="696" priority="701" stopIfTrue="1" operator="equal">
      <formula>"CW 3240-R7"</formula>
    </cfRule>
  </conditionalFormatting>
  <conditionalFormatting sqref="D121">
    <cfRule type="cellIs" dxfId="695" priority="698" stopIfTrue="1" operator="equal">
      <formula>"CW 3120-R2"</formula>
    </cfRule>
    <cfRule type="cellIs" dxfId="694" priority="699" stopIfTrue="1" operator="equal">
      <formula>"CW 3240-R7"</formula>
    </cfRule>
  </conditionalFormatting>
  <conditionalFormatting sqref="D122">
    <cfRule type="cellIs" dxfId="693" priority="696" stopIfTrue="1" operator="equal">
      <formula>"CW 3120-R2"</formula>
    </cfRule>
    <cfRule type="cellIs" dxfId="692" priority="697" stopIfTrue="1" operator="equal">
      <formula>"CW 3240-R7"</formula>
    </cfRule>
  </conditionalFormatting>
  <conditionalFormatting sqref="D123">
    <cfRule type="cellIs" dxfId="691" priority="694" stopIfTrue="1" operator="equal">
      <formula>"CW 3120-R2"</formula>
    </cfRule>
    <cfRule type="cellIs" dxfId="690" priority="695" stopIfTrue="1" operator="equal">
      <formula>"CW 3240-R7"</formula>
    </cfRule>
  </conditionalFormatting>
  <conditionalFormatting sqref="D124">
    <cfRule type="cellIs" dxfId="689" priority="692" stopIfTrue="1" operator="equal">
      <formula>"CW 3120-R2"</formula>
    </cfRule>
    <cfRule type="cellIs" dxfId="688" priority="693" stopIfTrue="1" operator="equal">
      <formula>"CW 3240-R7"</formula>
    </cfRule>
  </conditionalFormatting>
  <conditionalFormatting sqref="D139:D140">
    <cfRule type="cellIs" dxfId="687" priority="689" stopIfTrue="1" operator="equal">
      <formula>"CW 2130-R11"</formula>
    </cfRule>
    <cfRule type="cellIs" dxfId="686" priority="690" stopIfTrue="1" operator="equal">
      <formula>"CW 3120-R2"</formula>
    </cfRule>
    <cfRule type="cellIs" dxfId="685" priority="691" stopIfTrue="1" operator="equal">
      <formula>"CW 3240-R7"</formula>
    </cfRule>
  </conditionalFormatting>
  <conditionalFormatting sqref="D300">
    <cfRule type="cellIs" dxfId="684" priority="586" stopIfTrue="1" operator="equal">
      <formula>"CW 2130-R11"</formula>
    </cfRule>
    <cfRule type="cellIs" dxfId="683" priority="587" stopIfTrue="1" operator="equal">
      <formula>"CW 3120-R2"</formula>
    </cfRule>
    <cfRule type="cellIs" dxfId="682" priority="588" stopIfTrue="1" operator="equal">
      <formula>"CW 3240-R7"</formula>
    </cfRule>
  </conditionalFormatting>
  <conditionalFormatting sqref="D250 D252:D253">
    <cfRule type="cellIs" dxfId="681" priority="683" stopIfTrue="1" operator="equal">
      <formula>"CW 2130-R11"</formula>
    </cfRule>
    <cfRule type="cellIs" dxfId="680" priority="684" stopIfTrue="1" operator="equal">
      <formula>"CW 3120-R2"</formula>
    </cfRule>
    <cfRule type="cellIs" dxfId="679" priority="685" stopIfTrue="1" operator="equal">
      <formula>"CW 3240-R7"</formula>
    </cfRule>
  </conditionalFormatting>
  <conditionalFormatting sqref="D228">
    <cfRule type="cellIs" dxfId="678" priority="680" stopIfTrue="1" operator="equal">
      <formula>"CW 2130-R11"</formula>
    </cfRule>
    <cfRule type="cellIs" dxfId="677" priority="681" stopIfTrue="1" operator="equal">
      <formula>"CW 3120-R2"</formula>
    </cfRule>
    <cfRule type="cellIs" dxfId="676" priority="682" stopIfTrue="1" operator="equal">
      <formula>"CW 3240-R7"</formula>
    </cfRule>
  </conditionalFormatting>
  <conditionalFormatting sqref="D229">
    <cfRule type="cellIs" dxfId="675" priority="677" stopIfTrue="1" operator="equal">
      <formula>"CW 2130-R11"</formula>
    </cfRule>
    <cfRule type="cellIs" dxfId="674" priority="678" stopIfTrue="1" operator="equal">
      <formula>"CW 3120-R2"</formula>
    </cfRule>
    <cfRule type="cellIs" dxfId="673" priority="679" stopIfTrue="1" operator="equal">
      <formula>"CW 3240-R7"</formula>
    </cfRule>
  </conditionalFormatting>
  <conditionalFormatting sqref="D230">
    <cfRule type="cellIs" dxfId="672" priority="674" stopIfTrue="1" operator="equal">
      <formula>"CW 2130-R11"</formula>
    </cfRule>
    <cfRule type="cellIs" dxfId="671" priority="675" stopIfTrue="1" operator="equal">
      <formula>"CW 3120-R2"</formula>
    </cfRule>
    <cfRule type="cellIs" dxfId="670" priority="676" stopIfTrue="1" operator="equal">
      <formula>"CW 3240-R7"</formula>
    </cfRule>
  </conditionalFormatting>
  <conditionalFormatting sqref="D232">
    <cfRule type="cellIs" dxfId="669" priority="671" stopIfTrue="1" operator="equal">
      <formula>"CW 2130-R11"</formula>
    </cfRule>
    <cfRule type="cellIs" dxfId="668" priority="672" stopIfTrue="1" operator="equal">
      <formula>"CW 3120-R2"</formula>
    </cfRule>
    <cfRule type="cellIs" dxfId="667" priority="673" stopIfTrue="1" operator="equal">
      <formula>"CW 3240-R7"</formula>
    </cfRule>
  </conditionalFormatting>
  <conditionalFormatting sqref="D233">
    <cfRule type="cellIs" dxfId="666" priority="668" stopIfTrue="1" operator="equal">
      <formula>"CW 2130-R11"</formula>
    </cfRule>
    <cfRule type="cellIs" dxfId="665" priority="669" stopIfTrue="1" operator="equal">
      <formula>"CW 3120-R2"</formula>
    </cfRule>
    <cfRule type="cellIs" dxfId="664" priority="670" stopIfTrue="1" operator="equal">
      <formula>"CW 3240-R7"</formula>
    </cfRule>
  </conditionalFormatting>
  <conditionalFormatting sqref="D234">
    <cfRule type="cellIs" dxfId="663" priority="665" stopIfTrue="1" operator="equal">
      <formula>"CW 2130-R11"</formula>
    </cfRule>
    <cfRule type="cellIs" dxfId="662" priority="666" stopIfTrue="1" operator="equal">
      <formula>"CW 3120-R2"</formula>
    </cfRule>
    <cfRule type="cellIs" dxfId="661" priority="667" stopIfTrue="1" operator="equal">
      <formula>"CW 3240-R7"</formula>
    </cfRule>
  </conditionalFormatting>
  <conditionalFormatting sqref="D235:D238">
    <cfRule type="cellIs" dxfId="660" priority="662" stopIfTrue="1" operator="equal">
      <formula>"CW 2130-R11"</formula>
    </cfRule>
    <cfRule type="cellIs" dxfId="659" priority="663" stopIfTrue="1" operator="equal">
      <formula>"CW 3120-R2"</formula>
    </cfRule>
    <cfRule type="cellIs" dxfId="658" priority="664" stopIfTrue="1" operator="equal">
      <formula>"CW 3240-R7"</formula>
    </cfRule>
  </conditionalFormatting>
  <conditionalFormatting sqref="D242:D243">
    <cfRule type="cellIs" dxfId="657" priority="659" stopIfTrue="1" operator="equal">
      <formula>"CW 2130-R11"</formula>
    </cfRule>
    <cfRule type="cellIs" dxfId="656" priority="660" stopIfTrue="1" operator="equal">
      <formula>"CW 3120-R2"</formula>
    </cfRule>
    <cfRule type="cellIs" dxfId="655" priority="661" stopIfTrue="1" operator="equal">
      <formula>"CW 3240-R7"</formula>
    </cfRule>
  </conditionalFormatting>
  <conditionalFormatting sqref="D244">
    <cfRule type="cellIs" dxfId="654" priority="656" stopIfTrue="1" operator="equal">
      <formula>"CW 2130-R11"</formula>
    </cfRule>
    <cfRule type="cellIs" dxfId="653" priority="657" stopIfTrue="1" operator="equal">
      <formula>"CW 3120-R2"</formula>
    </cfRule>
    <cfRule type="cellIs" dxfId="652" priority="658" stopIfTrue="1" operator="equal">
      <formula>"CW 3240-R7"</formula>
    </cfRule>
  </conditionalFormatting>
  <conditionalFormatting sqref="D259">
    <cfRule type="cellIs" dxfId="651" priority="638" stopIfTrue="1" operator="equal">
      <formula>"CW 2130-R11"</formula>
    </cfRule>
    <cfRule type="cellIs" dxfId="650" priority="639" stopIfTrue="1" operator="equal">
      <formula>"CW 3120-R2"</formula>
    </cfRule>
    <cfRule type="cellIs" dxfId="649" priority="640" stopIfTrue="1" operator="equal">
      <formula>"CW 3240-R7"</formula>
    </cfRule>
  </conditionalFormatting>
  <conditionalFormatting sqref="D245">
    <cfRule type="cellIs" dxfId="648" priority="653" stopIfTrue="1" operator="equal">
      <formula>"CW 2130-R11"</formula>
    </cfRule>
    <cfRule type="cellIs" dxfId="647" priority="654" stopIfTrue="1" operator="equal">
      <formula>"CW 3120-R2"</formula>
    </cfRule>
    <cfRule type="cellIs" dxfId="646" priority="655" stopIfTrue="1" operator="equal">
      <formula>"CW 3240-R7"</formula>
    </cfRule>
  </conditionalFormatting>
  <conditionalFormatting sqref="D265:D267">
    <cfRule type="cellIs" dxfId="645" priority="635" stopIfTrue="1" operator="equal">
      <formula>"CW 2130-R11"</formula>
    </cfRule>
    <cfRule type="cellIs" dxfId="644" priority="636" stopIfTrue="1" operator="equal">
      <formula>"CW 3120-R2"</formula>
    </cfRule>
    <cfRule type="cellIs" dxfId="643" priority="637" stopIfTrue="1" operator="equal">
      <formula>"CW 3240-R7"</formula>
    </cfRule>
  </conditionalFormatting>
  <conditionalFormatting sqref="D249">
    <cfRule type="cellIs" dxfId="642" priority="650" stopIfTrue="1" operator="equal">
      <formula>"CW 2130-R11"</formula>
    </cfRule>
    <cfRule type="cellIs" dxfId="641" priority="651" stopIfTrue="1" operator="equal">
      <formula>"CW 3120-R2"</formula>
    </cfRule>
    <cfRule type="cellIs" dxfId="640" priority="652" stopIfTrue="1" operator="equal">
      <formula>"CW 3240-R7"</formula>
    </cfRule>
  </conditionalFormatting>
  <conditionalFormatting sqref="D260:D264">
    <cfRule type="cellIs" dxfId="639" priority="647" stopIfTrue="1" operator="equal">
      <formula>"CW 2130-R11"</formula>
    </cfRule>
    <cfRule type="cellIs" dxfId="638" priority="648" stopIfTrue="1" operator="equal">
      <formula>"CW 3120-R2"</formula>
    </cfRule>
    <cfRule type="cellIs" dxfId="637" priority="649" stopIfTrue="1" operator="equal">
      <formula>"CW 3240-R7"</formula>
    </cfRule>
  </conditionalFormatting>
  <conditionalFormatting sqref="D255">
    <cfRule type="cellIs" dxfId="636" priority="644" stopIfTrue="1" operator="equal">
      <formula>"CW 2130-R11"</formula>
    </cfRule>
    <cfRule type="cellIs" dxfId="635" priority="645" stopIfTrue="1" operator="equal">
      <formula>"CW 3120-R2"</formula>
    </cfRule>
    <cfRule type="cellIs" dxfId="634" priority="646" stopIfTrue="1" operator="equal">
      <formula>"CW 3240-R7"</formula>
    </cfRule>
  </conditionalFormatting>
  <conditionalFormatting sqref="D269">
    <cfRule type="cellIs" dxfId="633" priority="632" stopIfTrue="1" operator="equal">
      <formula>"CW 2130-R11"</formula>
    </cfRule>
    <cfRule type="cellIs" dxfId="632" priority="633" stopIfTrue="1" operator="equal">
      <formula>"CW 3120-R2"</formula>
    </cfRule>
    <cfRule type="cellIs" dxfId="631" priority="634" stopIfTrue="1" operator="equal">
      <formula>"CW 3240-R7"</formula>
    </cfRule>
  </conditionalFormatting>
  <conditionalFormatting sqref="D258">
    <cfRule type="cellIs" dxfId="630" priority="641" stopIfTrue="1" operator="equal">
      <formula>"CW 2130-R11"</formula>
    </cfRule>
    <cfRule type="cellIs" dxfId="629" priority="642" stopIfTrue="1" operator="equal">
      <formula>"CW 3120-R2"</formula>
    </cfRule>
    <cfRule type="cellIs" dxfId="628" priority="643" stopIfTrue="1" operator="equal">
      <formula>"CW 3240-R7"</formula>
    </cfRule>
  </conditionalFormatting>
  <conditionalFormatting sqref="D270">
    <cfRule type="cellIs" dxfId="627" priority="629" stopIfTrue="1" operator="equal">
      <formula>"CW 2130-R11"</formula>
    </cfRule>
    <cfRule type="cellIs" dxfId="626" priority="630" stopIfTrue="1" operator="equal">
      <formula>"CW 3120-R2"</formula>
    </cfRule>
    <cfRule type="cellIs" dxfId="625" priority="631" stopIfTrue="1" operator="equal">
      <formula>"CW 3240-R7"</formula>
    </cfRule>
  </conditionalFormatting>
  <conditionalFormatting sqref="D257">
    <cfRule type="cellIs" dxfId="624" priority="626" stopIfTrue="1" operator="equal">
      <formula>"CW 2130-R11"</formula>
    </cfRule>
    <cfRule type="cellIs" dxfId="623" priority="627" stopIfTrue="1" operator="equal">
      <formula>"CW 3120-R2"</formula>
    </cfRule>
    <cfRule type="cellIs" dxfId="622" priority="628" stopIfTrue="1" operator="equal">
      <formula>"CW 3240-R7"</formula>
    </cfRule>
  </conditionalFormatting>
  <conditionalFormatting sqref="D254">
    <cfRule type="cellIs" dxfId="621" priority="623" stopIfTrue="1" operator="equal">
      <formula>"CW 2130-R11"</formula>
    </cfRule>
    <cfRule type="cellIs" dxfId="620" priority="624" stopIfTrue="1" operator="equal">
      <formula>"CW 3120-R2"</formula>
    </cfRule>
    <cfRule type="cellIs" dxfId="619" priority="625" stopIfTrue="1" operator="equal">
      <formula>"CW 3240-R7"</formula>
    </cfRule>
  </conditionalFormatting>
  <conditionalFormatting sqref="D274">
    <cfRule type="cellIs" dxfId="618" priority="620" stopIfTrue="1" operator="equal">
      <formula>"CW 2130-R11"</formula>
    </cfRule>
    <cfRule type="cellIs" dxfId="617" priority="621" stopIfTrue="1" operator="equal">
      <formula>"CW 3120-R2"</formula>
    </cfRule>
    <cfRule type="cellIs" dxfId="616" priority="622" stopIfTrue="1" operator="equal">
      <formula>"CW 3240-R7"</formula>
    </cfRule>
  </conditionalFormatting>
  <conditionalFormatting sqref="D295:D296">
    <cfRule type="cellIs" dxfId="615" priority="614" stopIfTrue="1" operator="equal">
      <formula>"CW 2130-R11"</formula>
    </cfRule>
    <cfRule type="cellIs" dxfId="614" priority="615" stopIfTrue="1" operator="equal">
      <formula>"CW 3120-R2"</formula>
    </cfRule>
    <cfRule type="cellIs" dxfId="613" priority="616" stopIfTrue="1" operator="equal">
      <formula>"CW 3240-R7"</formula>
    </cfRule>
  </conditionalFormatting>
  <conditionalFormatting sqref="D293">
    <cfRule type="cellIs" dxfId="612" priority="617" stopIfTrue="1" operator="equal">
      <formula>"CW 2130-R11"</formula>
    </cfRule>
    <cfRule type="cellIs" dxfId="611" priority="618" stopIfTrue="1" operator="equal">
      <formula>"CW 3120-R2"</formula>
    </cfRule>
    <cfRule type="cellIs" dxfId="610" priority="619" stopIfTrue="1" operator="equal">
      <formula>"CW 3240-R7"</formula>
    </cfRule>
  </conditionalFormatting>
  <conditionalFormatting sqref="D294">
    <cfRule type="cellIs" dxfId="609" priority="611" stopIfTrue="1" operator="equal">
      <formula>"CW 2130-R11"</formula>
    </cfRule>
    <cfRule type="cellIs" dxfId="608" priority="612" stopIfTrue="1" operator="equal">
      <formula>"CW 3120-R2"</formula>
    </cfRule>
    <cfRule type="cellIs" dxfId="607" priority="613" stopIfTrue="1" operator="equal">
      <formula>"CW 3240-R7"</formula>
    </cfRule>
  </conditionalFormatting>
  <conditionalFormatting sqref="D276">
    <cfRule type="cellIs" dxfId="606" priority="609" stopIfTrue="1" operator="equal">
      <formula>"CW 3120-R2"</formula>
    </cfRule>
    <cfRule type="cellIs" dxfId="605" priority="610" stopIfTrue="1" operator="equal">
      <formula>"CW 3240-R7"</formula>
    </cfRule>
  </conditionalFormatting>
  <conditionalFormatting sqref="D277">
    <cfRule type="cellIs" dxfId="604" priority="606" stopIfTrue="1" operator="equal">
      <formula>"CW 2130-R11"</formula>
    </cfRule>
    <cfRule type="cellIs" dxfId="603" priority="607" stopIfTrue="1" operator="equal">
      <formula>"CW 3120-R2"</formula>
    </cfRule>
    <cfRule type="cellIs" dxfId="602" priority="608" stopIfTrue="1" operator="equal">
      <formula>"CW 3240-R7"</formula>
    </cfRule>
  </conditionalFormatting>
  <conditionalFormatting sqref="D278:D279">
    <cfRule type="cellIs" dxfId="601" priority="604" stopIfTrue="1" operator="equal">
      <formula>"CW 3120-R2"</formula>
    </cfRule>
    <cfRule type="cellIs" dxfId="600" priority="605" stopIfTrue="1" operator="equal">
      <formula>"CW 3240-R7"</formula>
    </cfRule>
  </conditionalFormatting>
  <conditionalFormatting sqref="D280">
    <cfRule type="cellIs" dxfId="599" priority="602" stopIfTrue="1" operator="equal">
      <formula>"CW 3120-R2"</formula>
    </cfRule>
    <cfRule type="cellIs" dxfId="598" priority="603" stopIfTrue="1" operator="equal">
      <formula>"CW 3240-R7"</formula>
    </cfRule>
  </conditionalFormatting>
  <conditionalFormatting sqref="D291">
    <cfRule type="cellIs" dxfId="597" priority="600" stopIfTrue="1" operator="equal">
      <formula>"CW 2130-R11"</formula>
    </cfRule>
    <cfRule type="cellIs" dxfId="596" priority="601" stopIfTrue="1" operator="equal">
      <formula>"CW 3240-R7"</formula>
    </cfRule>
  </conditionalFormatting>
  <conditionalFormatting sqref="D288">
    <cfRule type="cellIs" dxfId="595" priority="598" stopIfTrue="1" operator="equal">
      <formula>"CW 3120-R2"</formula>
    </cfRule>
    <cfRule type="cellIs" dxfId="594" priority="599" stopIfTrue="1" operator="equal">
      <formula>"CW 3240-R7"</formula>
    </cfRule>
  </conditionalFormatting>
  <conditionalFormatting sqref="D251">
    <cfRule type="cellIs" dxfId="593" priority="583" stopIfTrue="1" operator="equal">
      <formula>"CW 2130-R11"</formula>
    </cfRule>
    <cfRule type="cellIs" dxfId="592" priority="584" stopIfTrue="1" operator="equal">
      <formula>"CW 3120-R2"</formula>
    </cfRule>
    <cfRule type="cellIs" dxfId="591" priority="585" stopIfTrue="1" operator="equal">
      <formula>"CW 3240-R7"</formula>
    </cfRule>
  </conditionalFormatting>
  <conditionalFormatting sqref="D281">
    <cfRule type="cellIs" dxfId="590" priority="596" stopIfTrue="1" operator="equal">
      <formula>"CW 3120-R2"</formula>
    </cfRule>
    <cfRule type="cellIs" dxfId="589" priority="597" stopIfTrue="1" operator="equal">
      <formula>"CW 3240-R7"</formula>
    </cfRule>
  </conditionalFormatting>
  <conditionalFormatting sqref="D283">
    <cfRule type="cellIs" dxfId="588" priority="594" stopIfTrue="1" operator="equal">
      <formula>"CW 3120-R2"</formula>
    </cfRule>
    <cfRule type="cellIs" dxfId="587" priority="595" stopIfTrue="1" operator="equal">
      <formula>"CW 3240-R7"</formula>
    </cfRule>
  </conditionalFormatting>
  <conditionalFormatting sqref="D282">
    <cfRule type="cellIs" dxfId="586" priority="592" stopIfTrue="1" operator="equal">
      <formula>"CW 3120-R2"</formula>
    </cfRule>
    <cfRule type="cellIs" dxfId="585" priority="593" stopIfTrue="1" operator="equal">
      <formula>"CW 3240-R7"</formula>
    </cfRule>
  </conditionalFormatting>
  <conditionalFormatting sqref="D298:D299">
    <cfRule type="cellIs" dxfId="584" priority="589" stopIfTrue="1" operator="equal">
      <formula>"CW 2130-R11"</formula>
    </cfRule>
    <cfRule type="cellIs" dxfId="583" priority="590" stopIfTrue="1" operator="equal">
      <formula>"CW 3120-R2"</formula>
    </cfRule>
    <cfRule type="cellIs" dxfId="582" priority="591" stopIfTrue="1" operator="equal">
      <formula>"CW 3240-R7"</formula>
    </cfRule>
  </conditionalFormatting>
  <conditionalFormatting sqref="D227">
    <cfRule type="cellIs" dxfId="581" priority="580" stopIfTrue="1" operator="equal">
      <formula>"CW 2130-R11"</formula>
    </cfRule>
    <cfRule type="cellIs" dxfId="580" priority="581" stopIfTrue="1" operator="equal">
      <formula>"CW 3120-R2"</formula>
    </cfRule>
    <cfRule type="cellIs" dxfId="579" priority="582" stopIfTrue="1" operator="equal">
      <formula>"CW 3240-R7"</formula>
    </cfRule>
  </conditionalFormatting>
  <conditionalFormatting sqref="D272">
    <cfRule type="cellIs" dxfId="578" priority="577" stopIfTrue="1" operator="equal">
      <formula>"CW 2130-R11"</formula>
    </cfRule>
    <cfRule type="cellIs" dxfId="577" priority="578" stopIfTrue="1" operator="equal">
      <formula>"CW 3120-R2"</formula>
    </cfRule>
    <cfRule type="cellIs" dxfId="576" priority="579" stopIfTrue="1" operator="equal">
      <formula>"CW 3240-R7"</formula>
    </cfRule>
  </conditionalFormatting>
  <conditionalFormatting sqref="D286">
    <cfRule type="cellIs" dxfId="575" priority="575" stopIfTrue="1" operator="equal">
      <formula>"CW 3120-R2"</formula>
    </cfRule>
    <cfRule type="cellIs" dxfId="574" priority="576" stopIfTrue="1" operator="equal">
      <formula>"CW 3240-R7"</formula>
    </cfRule>
  </conditionalFormatting>
  <conditionalFormatting sqref="D287">
    <cfRule type="cellIs" dxfId="573" priority="573" stopIfTrue="1" operator="equal">
      <formula>"CW 3120-R2"</formula>
    </cfRule>
    <cfRule type="cellIs" dxfId="572" priority="574" stopIfTrue="1" operator="equal">
      <formula>"CW 3240-R7"</formula>
    </cfRule>
  </conditionalFormatting>
  <conditionalFormatting sqref="D290">
    <cfRule type="cellIs" dxfId="571" priority="570" stopIfTrue="1" operator="equal">
      <formula>"CW 2130-R11"</formula>
    </cfRule>
    <cfRule type="cellIs" dxfId="570" priority="571" stopIfTrue="1" operator="equal">
      <formula>"CW 3120-R2"</formula>
    </cfRule>
    <cfRule type="cellIs" dxfId="569" priority="572" stopIfTrue="1" operator="equal">
      <formula>"CW 3240-R7"</formula>
    </cfRule>
  </conditionalFormatting>
  <conditionalFormatting sqref="D330">
    <cfRule type="cellIs" dxfId="568" priority="567" stopIfTrue="1" operator="equal">
      <formula>"CW 2130-R11"</formula>
    </cfRule>
    <cfRule type="cellIs" dxfId="567" priority="568" stopIfTrue="1" operator="equal">
      <formula>"CW 3120-R2"</formula>
    </cfRule>
    <cfRule type="cellIs" dxfId="566" priority="569" stopIfTrue="1" operator="equal">
      <formula>"CW 3240-R7"</formula>
    </cfRule>
  </conditionalFormatting>
  <conditionalFormatting sqref="D357">
    <cfRule type="cellIs" dxfId="565" priority="489" stopIfTrue="1" operator="equal">
      <formula>"CW 2130-R11"</formula>
    </cfRule>
    <cfRule type="cellIs" dxfId="564" priority="490" stopIfTrue="1" operator="equal">
      <formula>"CW 3120-R2"</formula>
    </cfRule>
    <cfRule type="cellIs" dxfId="563" priority="491" stopIfTrue="1" operator="equal">
      <formula>"CW 3240-R7"</formula>
    </cfRule>
  </conditionalFormatting>
  <conditionalFormatting sqref="D325">
    <cfRule type="cellIs" dxfId="562" priority="564" stopIfTrue="1" operator="equal">
      <formula>"CW 2130-R11"</formula>
    </cfRule>
    <cfRule type="cellIs" dxfId="561" priority="565" stopIfTrue="1" operator="equal">
      <formula>"CW 3120-R2"</formula>
    </cfRule>
    <cfRule type="cellIs" dxfId="560" priority="566" stopIfTrue="1" operator="equal">
      <formula>"CW 3240-R7"</formula>
    </cfRule>
  </conditionalFormatting>
  <conditionalFormatting sqref="D305">
    <cfRule type="cellIs" dxfId="559" priority="561" stopIfTrue="1" operator="equal">
      <formula>"CW 2130-R11"</formula>
    </cfRule>
    <cfRule type="cellIs" dxfId="558" priority="562" stopIfTrue="1" operator="equal">
      <formula>"CW 3120-R2"</formula>
    </cfRule>
    <cfRule type="cellIs" dxfId="557" priority="563" stopIfTrue="1" operator="equal">
      <formula>"CW 3240-R7"</formula>
    </cfRule>
  </conditionalFormatting>
  <conditionalFormatting sqref="D306">
    <cfRule type="cellIs" dxfId="556" priority="558" stopIfTrue="1" operator="equal">
      <formula>"CW 2130-R11"</formula>
    </cfRule>
    <cfRule type="cellIs" dxfId="555" priority="559" stopIfTrue="1" operator="equal">
      <formula>"CW 3120-R2"</formula>
    </cfRule>
    <cfRule type="cellIs" dxfId="554" priority="560" stopIfTrue="1" operator="equal">
      <formula>"CW 3240-R7"</formula>
    </cfRule>
  </conditionalFormatting>
  <conditionalFormatting sqref="D307">
    <cfRule type="cellIs" dxfId="553" priority="555" stopIfTrue="1" operator="equal">
      <formula>"CW 2130-R11"</formula>
    </cfRule>
    <cfRule type="cellIs" dxfId="552" priority="556" stopIfTrue="1" operator="equal">
      <formula>"CW 3120-R2"</formula>
    </cfRule>
    <cfRule type="cellIs" dxfId="551" priority="557" stopIfTrue="1" operator="equal">
      <formula>"CW 3240-R7"</formula>
    </cfRule>
  </conditionalFormatting>
  <conditionalFormatting sqref="D309">
    <cfRule type="cellIs" dxfId="550" priority="552" stopIfTrue="1" operator="equal">
      <formula>"CW 2130-R11"</formula>
    </cfRule>
    <cfRule type="cellIs" dxfId="549" priority="553" stopIfTrue="1" operator="equal">
      <formula>"CW 3120-R2"</formula>
    </cfRule>
    <cfRule type="cellIs" dxfId="548" priority="554" stopIfTrue="1" operator="equal">
      <formula>"CW 3240-R7"</formula>
    </cfRule>
  </conditionalFormatting>
  <conditionalFormatting sqref="D310">
    <cfRule type="cellIs" dxfId="547" priority="549" stopIfTrue="1" operator="equal">
      <formula>"CW 2130-R11"</formula>
    </cfRule>
    <cfRule type="cellIs" dxfId="546" priority="550" stopIfTrue="1" operator="equal">
      <formula>"CW 3120-R2"</formula>
    </cfRule>
    <cfRule type="cellIs" dxfId="545" priority="551" stopIfTrue="1" operator="equal">
      <formula>"CW 3240-R7"</formula>
    </cfRule>
  </conditionalFormatting>
  <conditionalFormatting sqref="D311">
    <cfRule type="cellIs" dxfId="544" priority="546" stopIfTrue="1" operator="equal">
      <formula>"CW 2130-R11"</formula>
    </cfRule>
    <cfRule type="cellIs" dxfId="543" priority="547" stopIfTrue="1" operator="equal">
      <formula>"CW 3120-R2"</formula>
    </cfRule>
    <cfRule type="cellIs" dxfId="542" priority="548" stopIfTrue="1" operator="equal">
      <formula>"CW 3240-R7"</formula>
    </cfRule>
  </conditionalFormatting>
  <conditionalFormatting sqref="D312:D315">
    <cfRule type="cellIs" dxfId="541" priority="543" stopIfTrue="1" operator="equal">
      <formula>"CW 2130-R11"</formula>
    </cfRule>
    <cfRule type="cellIs" dxfId="540" priority="544" stopIfTrue="1" operator="equal">
      <formula>"CW 3120-R2"</formula>
    </cfRule>
    <cfRule type="cellIs" dxfId="539" priority="545" stopIfTrue="1" operator="equal">
      <formula>"CW 3240-R7"</formula>
    </cfRule>
  </conditionalFormatting>
  <conditionalFormatting sqref="D319:D320">
    <cfRule type="cellIs" dxfId="538" priority="540" stopIfTrue="1" operator="equal">
      <formula>"CW 2130-R11"</formula>
    </cfRule>
    <cfRule type="cellIs" dxfId="537" priority="541" stopIfTrue="1" operator="equal">
      <formula>"CW 3120-R2"</formula>
    </cfRule>
    <cfRule type="cellIs" dxfId="536" priority="542" stopIfTrue="1" operator="equal">
      <formula>"CW 3240-R7"</formula>
    </cfRule>
  </conditionalFormatting>
  <conditionalFormatting sqref="D321">
    <cfRule type="cellIs" dxfId="535" priority="537" stopIfTrue="1" operator="equal">
      <formula>"CW 2130-R11"</formula>
    </cfRule>
    <cfRule type="cellIs" dxfId="534" priority="538" stopIfTrue="1" operator="equal">
      <formula>"CW 3120-R2"</formula>
    </cfRule>
    <cfRule type="cellIs" dxfId="533" priority="539" stopIfTrue="1" operator="equal">
      <formula>"CW 3240-R7"</formula>
    </cfRule>
  </conditionalFormatting>
  <conditionalFormatting sqref="D328">
    <cfRule type="cellIs" dxfId="532" priority="525" stopIfTrue="1" operator="equal">
      <formula>"CW 2130-R11"</formula>
    </cfRule>
    <cfRule type="cellIs" dxfId="531" priority="526" stopIfTrue="1" operator="equal">
      <formula>"CW 3120-R2"</formula>
    </cfRule>
    <cfRule type="cellIs" dxfId="530" priority="527" stopIfTrue="1" operator="equal">
      <formula>"CW 3240-R7"</formula>
    </cfRule>
  </conditionalFormatting>
  <conditionalFormatting sqref="D322">
    <cfRule type="cellIs" dxfId="529" priority="534" stopIfTrue="1" operator="equal">
      <formula>"CW 2130-R11"</formula>
    </cfRule>
    <cfRule type="cellIs" dxfId="528" priority="535" stopIfTrue="1" operator="equal">
      <formula>"CW 3120-R2"</formula>
    </cfRule>
    <cfRule type="cellIs" dxfId="527" priority="536" stopIfTrue="1" operator="equal">
      <formula>"CW 3240-R7"</formula>
    </cfRule>
  </conditionalFormatting>
  <conditionalFormatting sqref="D332">
    <cfRule type="cellIs" dxfId="526" priority="522" stopIfTrue="1" operator="equal">
      <formula>"CW 2130-R11"</formula>
    </cfRule>
    <cfRule type="cellIs" dxfId="525" priority="523" stopIfTrue="1" operator="equal">
      <formula>"CW 3120-R2"</formula>
    </cfRule>
    <cfRule type="cellIs" dxfId="524" priority="524" stopIfTrue="1" operator="equal">
      <formula>"CW 3240-R7"</formula>
    </cfRule>
  </conditionalFormatting>
  <conditionalFormatting sqref="D324">
    <cfRule type="cellIs" dxfId="523" priority="531" stopIfTrue="1" operator="equal">
      <formula>"CW 2130-R11"</formula>
    </cfRule>
    <cfRule type="cellIs" dxfId="522" priority="532" stopIfTrue="1" operator="equal">
      <formula>"CW 3120-R2"</formula>
    </cfRule>
    <cfRule type="cellIs" dxfId="521" priority="533" stopIfTrue="1" operator="equal">
      <formula>"CW 3240-R7"</formula>
    </cfRule>
  </conditionalFormatting>
  <conditionalFormatting sqref="D335:D339">
    <cfRule type="cellIs" dxfId="520" priority="528" stopIfTrue="1" operator="equal">
      <formula>"CW 2130-R11"</formula>
    </cfRule>
    <cfRule type="cellIs" dxfId="519" priority="529" stopIfTrue="1" operator="equal">
      <formula>"CW 3120-R2"</formula>
    </cfRule>
    <cfRule type="cellIs" dxfId="518" priority="530" stopIfTrue="1" operator="equal">
      <formula>"CW 3240-R7"</formula>
    </cfRule>
  </conditionalFormatting>
  <conditionalFormatting sqref="D333">
    <cfRule type="cellIs" dxfId="517" priority="519" stopIfTrue="1" operator="equal">
      <formula>"CW 2130-R11"</formula>
    </cfRule>
    <cfRule type="cellIs" dxfId="516" priority="520" stopIfTrue="1" operator="equal">
      <formula>"CW 3120-R2"</formula>
    </cfRule>
    <cfRule type="cellIs" dxfId="515" priority="521" stopIfTrue="1" operator="equal">
      <formula>"CW 3240-R7"</formula>
    </cfRule>
  </conditionalFormatting>
  <conditionalFormatting sqref="D340:D342">
    <cfRule type="cellIs" dxfId="514" priority="516" stopIfTrue="1" operator="equal">
      <formula>"CW 2130-R11"</formula>
    </cfRule>
    <cfRule type="cellIs" dxfId="513" priority="517" stopIfTrue="1" operator="equal">
      <formula>"CW 3120-R2"</formula>
    </cfRule>
    <cfRule type="cellIs" dxfId="512" priority="518" stopIfTrue="1" operator="equal">
      <formula>"CW 3240-R7"</formula>
    </cfRule>
  </conditionalFormatting>
  <conditionalFormatting sqref="D344">
    <cfRule type="cellIs" dxfId="511" priority="513" stopIfTrue="1" operator="equal">
      <formula>"CW 2130-R11"</formula>
    </cfRule>
    <cfRule type="cellIs" dxfId="510" priority="514" stopIfTrue="1" operator="equal">
      <formula>"CW 3120-R2"</formula>
    </cfRule>
    <cfRule type="cellIs" dxfId="509" priority="515" stopIfTrue="1" operator="equal">
      <formula>"CW 3240-R7"</formula>
    </cfRule>
  </conditionalFormatting>
  <conditionalFormatting sqref="D331">
    <cfRule type="cellIs" dxfId="508" priority="510" stopIfTrue="1" operator="equal">
      <formula>"CW 2130-R11"</formula>
    </cfRule>
    <cfRule type="cellIs" dxfId="507" priority="511" stopIfTrue="1" operator="equal">
      <formula>"CW 3120-R2"</formula>
    </cfRule>
    <cfRule type="cellIs" dxfId="506" priority="512" stopIfTrue="1" operator="equal">
      <formula>"CW 3240-R7"</formula>
    </cfRule>
  </conditionalFormatting>
  <conditionalFormatting sqref="D327">
    <cfRule type="cellIs" dxfId="505" priority="507" stopIfTrue="1" operator="equal">
      <formula>"CW 2130-R11"</formula>
    </cfRule>
    <cfRule type="cellIs" dxfId="504" priority="508" stopIfTrue="1" operator="equal">
      <formula>"CW 3120-R2"</formula>
    </cfRule>
    <cfRule type="cellIs" dxfId="503" priority="509" stopIfTrue="1" operator="equal">
      <formula>"CW 3240-R7"</formula>
    </cfRule>
  </conditionalFormatting>
  <conditionalFormatting sqref="D352:D353">
    <cfRule type="cellIs" dxfId="502" priority="498" stopIfTrue="1" operator="equal">
      <formula>"CW 2130-R11"</formula>
    </cfRule>
    <cfRule type="cellIs" dxfId="501" priority="499" stopIfTrue="1" operator="equal">
      <formula>"CW 3120-R2"</formula>
    </cfRule>
    <cfRule type="cellIs" dxfId="500" priority="500" stopIfTrue="1" operator="equal">
      <formula>"CW 3240-R7"</formula>
    </cfRule>
  </conditionalFormatting>
  <conditionalFormatting sqref="D348">
    <cfRule type="cellIs" dxfId="499" priority="504" stopIfTrue="1" operator="equal">
      <formula>"CW 2130-R11"</formula>
    </cfRule>
    <cfRule type="cellIs" dxfId="498" priority="505" stopIfTrue="1" operator="equal">
      <formula>"CW 3120-R2"</formula>
    </cfRule>
    <cfRule type="cellIs" dxfId="497" priority="506" stopIfTrue="1" operator="equal">
      <formula>"CW 3240-R7"</formula>
    </cfRule>
  </conditionalFormatting>
  <conditionalFormatting sqref="D351">
    <cfRule type="cellIs" dxfId="496" priority="495" stopIfTrue="1" operator="equal">
      <formula>"CW 2130-R11"</formula>
    </cfRule>
    <cfRule type="cellIs" dxfId="495" priority="496" stopIfTrue="1" operator="equal">
      <formula>"CW 3120-R2"</formula>
    </cfRule>
    <cfRule type="cellIs" dxfId="494" priority="497" stopIfTrue="1" operator="equal">
      <formula>"CW 3240-R7"</formula>
    </cfRule>
  </conditionalFormatting>
  <conditionalFormatting sqref="D350">
    <cfRule type="cellIs" dxfId="493" priority="501" stopIfTrue="1" operator="equal">
      <formula>"CW 2130-R11"</formula>
    </cfRule>
    <cfRule type="cellIs" dxfId="492" priority="502" stopIfTrue="1" operator="equal">
      <formula>"CW 3120-R2"</formula>
    </cfRule>
    <cfRule type="cellIs" dxfId="491" priority="503" stopIfTrue="1" operator="equal">
      <formula>"CW 3240-R7"</formula>
    </cfRule>
  </conditionalFormatting>
  <conditionalFormatting sqref="D355:D356">
    <cfRule type="cellIs" dxfId="490" priority="492" stopIfTrue="1" operator="equal">
      <formula>"CW 2130-R11"</formula>
    </cfRule>
    <cfRule type="cellIs" dxfId="489" priority="493" stopIfTrue="1" operator="equal">
      <formula>"CW 3120-R2"</formula>
    </cfRule>
    <cfRule type="cellIs" dxfId="488" priority="494" stopIfTrue="1" operator="equal">
      <formula>"CW 3240-R7"</formula>
    </cfRule>
  </conditionalFormatting>
  <conditionalFormatting sqref="D304">
    <cfRule type="cellIs" dxfId="487" priority="486" stopIfTrue="1" operator="equal">
      <formula>"CW 2130-R11"</formula>
    </cfRule>
    <cfRule type="cellIs" dxfId="486" priority="487" stopIfTrue="1" operator="equal">
      <formula>"CW 3120-R2"</formula>
    </cfRule>
    <cfRule type="cellIs" dxfId="485" priority="488" stopIfTrue="1" operator="equal">
      <formula>"CW 3240-R7"</formula>
    </cfRule>
  </conditionalFormatting>
  <conditionalFormatting sqref="D346">
    <cfRule type="cellIs" dxfId="484" priority="483" stopIfTrue="1" operator="equal">
      <formula>"CW 2130-R11"</formula>
    </cfRule>
    <cfRule type="cellIs" dxfId="483" priority="484" stopIfTrue="1" operator="equal">
      <formula>"CW 3120-R2"</formula>
    </cfRule>
    <cfRule type="cellIs" dxfId="482" priority="485" stopIfTrue="1" operator="equal">
      <formula>"CW 3240-R7"</formula>
    </cfRule>
  </conditionalFormatting>
  <conditionalFormatting sqref="D329">
    <cfRule type="cellIs" dxfId="481" priority="480" stopIfTrue="1" operator="equal">
      <formula>"CW 2130-R11"</formula>
    </cfRule>
    <cfRule type="cellIs" dxfId="480" priority="481" stopIfTrue="1" operator="equal">
      <formula>"CW 3120-R2"</formula>
    </cfRule>
    <cfRule type="cellIs" dxfId="479" priority="482" stopIfTrue="1" operator="equal">
      <formula>"CW 3240-R7"</formula>
    </cfRule>
  </conditionalFormatting>
  <conditionalFormatting sqref="D343">
    <cfRule type="cellIs" dxfId="478" priority="477" stopIfTrue="1" operator="equal">
      <formula>"CW 2130-R11"</formula>
    </cfRule>
    <cfRule type="cellIs" dxfId="477" priority="478" stopIfTrue="1" operator="equal">
      <formula>"CW 3120-R2"</formula>
    </cfRule>
    <cfRule type="cellIs" dxfId="476" priority="479" stopIfTrue="1" operator="equal">
      <formula>"CW 3240-R7"</formula>
    </cfRule>
  </conditionalFormatting>
  <conditionalFormatting sqref="D334">
    <cfRule type="cellIs" dxfId="475" priority="474" stopIfTrue="1" operator="equal">
      <formula>"CW 2130-R11"</formula>
    </cfRule>
    <cfRule type="cellIs" dxfId="474" priority="475" stopIfTrue="1" operator="equal">
      <formula>"CW 3120-R2"</formula>
    </cfRule>
    <cfRule type="cellIs" dxfId="473" priority="476" stopIfTrue="1" operator="equal">
      <formula>"CW 3240-R7"</formula>
    </cfRule>
  </conditionalFormatting>
  <conditionalFormatting sqref="D173">
    <cfRule type="cellIs" dxfId="472" priority="471" stopIfTrue="1" operator="equal">
      <formula>"CW 2130-R11"</formula>
    </cfRule>
    <cfRule type="cellIs" dxfId="471" priority="472" stopIfTrue="1" operator="equal">
      <formula>"CW 3120-R2"</formula>
    </cfRule>
    <cfRule type="cellIs" dxfId="470" priority="473" stopIfTrue="1" operator="equal">
      <formula>"CW 3240-R7"</formula>
    </cfRule>
  </conditionalFormatting>
  <conditionalFormatting sqref="D166 D168:D169">
    <cfRule type="cellIs" dxfId="469" priority="468" stopIfTrue="1" operator="equal">
      <formula>"CW 2130-R11"</formula>
    </cfRule>
    <cfRule type="cellIs" dxfId="468" priority="469" stopIfTrue="1" operator="equal">
      <formula>"CW 3120-R2"</formula>
    </cfRule>
    <cfRule type="cellIs" dxfId="467" priority="470" stopIfTrue="1" operator="equal">
      <formula>"CW 3240-R7"</formula>
    </cfRule>
  </conditionalFormatting>
  <conditionalFormatting sqref="D223">
    <cfRule type="cellIs" dxfId="466" priority="374" stopIfTrue="1" operator="equal">
      <formula>"CW 2130-R11"</formula>
    </cfRule>
    <cfRule type="cellIs" dxfId="465" priority="375" stopIfTrue="1" operator="equal">
      <formula>"CW 3120-R2"</formula>
    </cfRule>
    <cfRule type="cellIs" dxfId="464" priority="376" stopIfTrue="1" operator="equal">
      <formula>"CW 3240-R7"</formula>
    </cfRule>
  </conditionalFormatting>
  <conditionalFormatting sqref="D146">
    <cfRule type="cellIs" dxfId="463" priority="465" stopIfTrue="1" operator="equal">
      <formula>"CW 2130-R11"</formula>
    </cfRule>
    <cfRule type="cellIs" dxfId="462" priority="466" stopIfTrue="1" operator="equal">
      <formula>"CW 3120-R2"</formula>
    </cfRule>
    <cfRule type="cellIs" dxfId="461" priority="467" stopIfTrue="1" operator="equal">
      <formula>"CW 3240-R7"</formula>
    </cfRule>
  </conditionalFormatting>
  <conditionalFormatting sqref="D147">
    <cfRule type="cellIs" dxfId="460" priority="462" stopIfTrue="1" operator="equal">
      <formula>"CW 2130-R11"</formula>
    </cfRule>
    <cfRule type="cellIs" dxfId="459" priority="463" stopIfTrue="1" operator="equal">
      <formula>"CW 3120-R2"</formula>
    </cfRule>
    <cfRule type="cellIs" dxfId="458" priority="464" stopIfTrue="1" operator="equal">
      <formula>"CW 3240-R7"</formula>
    </cfRule>
  </conditionalFormatting>
  <conditionalFormatting sqref="D148">
    <cfRule type="cellIs" dxfId="457" priority="459" stopIfTrue="1" operator="equal">
      <formula>"CW 2130-R11"</formula>
    </cfRule>
    <cfRule type="cellIs" dxfId="456" priority="460" stopIfTrue="1" operator="equal">
      <formula>"CW 3120-R2"</formula>
    </cfRule>
    <cfRule type="cellIs" dxfId="455" priority="461" stopIfTrue="1" operator="equal">
      <formula>"CW 3240-R7"</formula>
    </cfRule>
  </conditionalFormatting>
  <conditionalFormatting sqref="D150">
    <cfRule type="cellIs" dxfId="454" priority="456" stopIfTrue="1" operator="equal">
      <formula>"CW 2130-R11"</formula>
    </cfRule>
    <cfRule type="cellIs" dxfId="453" priority="457" stopIfTrue="1" operator="equal">
      <formula>"CW 3120-R2"</formula>
    </cfRule>
    <cfRule type="cellIs" dxfId="452" priority="458" stopIfTrue="1" operator="equal">
      <formula>"CW 3240-R7"</formula>
    </cfRule>
  </conditionalFormatting>
  <conditionalFormatting sqref="D151">
    <cfRule type="cellIs" dxfId="451" priority="453" stopIfTrue="1" operator="equal">
      <formula>"CW 2130-R11"</formula>
    </cfRule>
    <cfRule type="cellIs" dxfId="450" priority="454" stopIfTrue="1" operator="equal">
      <formula>"CW 3120-R2"</formula>
    </cfRule>
    <cfRule type="cellIs" dxfId="449" priority="455" stopIfTrue="1" operator="equal">
      <formula>"CW 3240-R7"</formula>
    </cfRule>
  </conditionalFormatting>
  <conditionalFormatting sqref="D152">
    <cfRule type="cellIs" dxfId="448" priority="450" stopIfTrue="1" operator="equal">
      <formula>"CW 2130-R11"</formula>
    </cfRule>
    <cfRule type="cellIs" dxfId="447" priority="451" stopIfTrue="1" operator="equal">
      <formula>"CW 3120-R2"</formula>
    </cfRule>
    <cfRule type="cellIs" dxfId="446" priority="452" stopIfTrue="1" operator="equal">
      <formula>"CW 3240-R7"</formula>
    </cfRule>
  </conditionalFormatting>
  <conditionalFormatting sqref="D153:D156">
    <cfRule type="cellIs" dxfId="445" priority="447" stopIfTrue="1" operator="equal">
      <formula>"CW 2130-R11"</formula>
    </cfRule>
    <cfRule type="cellIs" dxfId="444" priority="448" stopIfTrue="1" operator="equal">
      <formula>"CW 3120-R2"</formula>
    </cfRule>
    <cfRule type="cellIs" dxfId="443" priority="449" stopIfTrue="1" operator="equal">
      <formula>"CW 3240-R7"</formula>
    </cfRule>
  </conditionalFormatting>
  <conditionalFormatting sqref="D160:D161">
    <cfRule type="cellIs" dxfId="442" priority="444" stopIfTrue="1" operator="equal">
      <formula>"CW 2130-R11"</formula>
    </cfRule>
    <cfRule type="cellIs" dxfId="441" priority="445" stopIfTrue="1" operator="equal">
      <formula>"CW 3120-R2"</formula>
    </cfRule>
    <cfRule type="cellIs" dxfId="440" priority="446" stopIfTrue="1" operator="equal">
      <formula>"CW 3240-R7"</formula>
    </cfRule>
  </conditionalFormatting>
  <conditionalFormatting sqref="D162">
    <cfRule type="cellIs" dxfId="439" priority="441" stopIfTrue="1" operator="equal">
      <formula>"CW 2130-R11"</formula>
    </cfRule>
    <cfRule type="cellIs" dxfId="438" priority="442" stopIfTrue="1" operator="equal">
      <formula>"CW 3120-R2"</formula>
    </cfRule>
    <cfRule type="cellIs" dxfId="437" priority="443" stopIfTrue="1" operator="equal">
      <formula>"CW 3240-R7"</formula>
    </cfRule>
  </conditionalFormatting>
  <conditionalFormatting sqref="D174">
    <cfRule type="cellIs" dxfId="436" priority="414" stopIfTrue="1" operator="equal">
      <formula>"CW 2130-R11"</formula>
    </cfRule>
    <cfRule type="cellIs" dxfId="435" priority="415" stopIfTrue="1" operator="equal">
      <formula>"CW 3120-R2"</formula>
    </cfRule>
    <cfRule type="cellIs" dxfId="434" priority="416" stopIfTrue="1" operator="equal">
      <formula>"CW 3240-R7"</formula>
    </cfRule>
  </conditionalFormatting>
  <conditionalFormatting sqref="D163">
    <cfRule type="cellIs" dxfId="433" priority="438" stopIfTrue="1" operator="equal">
      <formula>"CW 2130-R11"</formula>
    </cfRule>
    <cfRule type="cellIs" dxfId="432" priority="439" stopIfTrue="1" operator="equal">
      <formula>"CW 3120-R2"</formula>
    </cfRule>
    <cfRule type="cellIs" dxfId="431" priority="440" stopIfTrue="1" operator="equal">
      <formula>"CW 3240-R7"</formula>
    </cfRule>
  </conditionalFormatting>
  <conditionalFormatting sqref="D170">
    <cfRule type="cellIs" dxfId="430" priority="411" stopIfTrue="1" operator="equal">
      <formula>"CW 2130-R11"</formula>
    </cfRule>
    <cfRule type="cellIs" dxfId="429" priority="412" stopIfTrue="1" operator="equal">
      <formula>"CW 3120-R2"</formula>
    </cfRule>
    <cfRule type="cellIs" dxfId="428" priority="413" stopIfTrue="1" operator="equal">
      <formula>"CW 3240-R7"</formula>
    </cfRule>
  </conditionalFormatting>
  <conditionalFormatting sqref="D165">
    <cfRule type="cellIs" dxfId="427" priority="435" stopIfTrue="1" operator="equal">
      <formula>"CW 2130-R11"</formula>
    </cfRule>
    <cfRule type="cellIs" dxfId="426" priority="436" stopIfTrue="1" operator="equal">
      <formula>"CW 3120-R2"</formula>
    </cfRule>
    <cfRule type="cellIs" dxfId="425" priority="437" stopIfTrue="1" operator="equal">
      <formula>"CW 3240-R7"</formula>
    </cfRule>
  </conditionalFormatting>
  <conditionalFormatting sqref="D177:D181">
    <cfRule type="cellIs" dxfId="424" priority="432" stopIfTrue="1" operator="equal">
      <formula>"CW 2130-R11"</formula>
    </cfRule>
    <cfRule type="cellIs" dxfId="423" priority="433" stopIfTrue="1" operator="equal">
      <formula>"CW 3120-R2"</formula>
    </cfRule>
    <cfRule type="cellIs" dxfId="422" priority="434" stopIfTrue="1" operator="equal">
      <formula>"CW 3240-R7"</formula>
    </cfRule>
  </conditionalFormatting>
  <conditionalFormatting sqref="D171">
    <cfRule type="cellIs" dxfId="421" priority="429" stopIfTrue="1" operator="equal">
      <formula>"CW 2130-R11"</formula>
    </cfRule>
    <cfRule type="cellIs" dxfId="420" priority="430" stopIfTrue="1" operator="equal">
      <formula>"CW 3120-R2"</formula>
    </cfRule>
    <cfRule type="cellIs" dxfId="419" priority="431" stopIfTrue="1" operator="equal">
      <formula>"CW 3240-R7"</formula>
    </cfRule>
  </conditionalFormatting>
  <conditionalFormatting sqref="D176">
    <cfRule type="cellIs" dxfId="418" priority="423" stopIfTrue="1" operator="equal">
      <formula>"CW 2130-R11"</formula>
    </cfRule>
    <cfRule type="cellIs" dxfId="417" priority="424" stopIfTrue="1" operator="equal">
      <formula>"CW 3120-R2"</formula>
    </cfRule>
    <cfRule type="cellIs" dxfId="416" priority="425" stopIfTrue="1" operator="equal">
      <formula>"CW 3240-R7"</formula>
    </cfRule>
  </conditionalFormatting>
  <conditionalFormatting sqref="D175">
    <cfRule type="cellIs" dxfId="415" priority="426" stopIfTrue="1" operator="equal">
      <formula>"CW 2130-R11"</formula>
    </cfRule>
    <cfRule type="cellIs" dxfId="414" priority="427" stopIfTrue="1" operator="equal">
      <formula>"CW 3120-R2"</formula>
    </cfRule>
    <cfRule type="cellIs" dxfId="413" priority="428" stopIfTrue="1" operator="equal">
      <formula>"CW 3240-R7"</formula>
    </cfRule>
  </conditionalFormatting>
  <conditionalFormatting sqref="D182:D184">
    <cfRule type="cellIs" dxfId="412" priority="420" stopIfTrue="1" operator="equal">
      <formula>"CW 2130-R11"</formula>
    </cfRule>
    <cfRule type="cellIs" dxfId="411" priority="421" stopIfTrue="1" operator="equal">
      <formula>"CW 3120-R2"</formula>
    </cfRule>
    <cfRule type="cellIs" dxfId="410" priority="422" stopIfTrue="1" operator="equal">
      <formula>"CW 3240-R7"</formula>
    </cfRule>
  </conditionalFormatting>
  <conditionalFormatting sqref="D191">
    <cfRule type="cellIs" dxfId="409" priority="408" stopIfTrue="1" operator="equal">
      <formula>"CW 2130-R11"</formula>
    </cfRule>
    <cfRule type="cellIs" dxfId="408" priority="409" stopIfTrue="1" operator="equal">
      <formula>"CW 3120-R2"</formula>
    </cfRule>
    <cfRule type="cellIs" dxfId="407" priority="410" stopIfTrue="1" operator="equal">
      <formula>"CW 3240-R7"</formula>
    </cfRule>
  </conditionalFormatting>
  <conditionalFormatting sqref="D186">
    <cfRule type="cellIs" dxfId="406" priority="417" stopIfTrue="1" operator="equal">
      <formula>"CW 2130-R11"</formula>
    </cfRule>
    <cfRule type="cellIs" dxfId="405" priority="418" stopIfTrue="1" operator="equal">
      <formula>"CW 3120-R2"</formula>
    </cfRule>
    <cfRule type="cellIs" dxfId="404" priority="419" stopIfTrue="1" operator="equal">
      <formula>"CW 3240-R7"</formula>
    </cfRule>
  </conditionalFormatting>
  <conditionalFormatting sqref="D217:D218">
    <cfRule type="cellIs" dxfId="403" priority="402" stopIfTrue="1" operator="equal">
      <formula>"CW 2130-R11"</formula>
    </cfRule>
    <cfRule type="cellIs" dxfId="402" priority="403" stopIfTrue="1" operator="equal">
      <formula>"CW 3120-R2"</formula>
    </cfRule>
    <cfRule type="cellIs" dxfId="401" priority="404" stopIfTrue="1" operator="equal">
      <formula>"CW 3240-R7"</formula>
    </cfRule>
  </conditionalFormatting>
  <conditionalFormatting sqref="D215">
    <cfRule type="cellIs" dxfId="400" priority="405" stopIfTrue="1" operator="equal">
      <formula>"CW 2130-R11"</formula>
    </cfRule>
    <cfRule type="cellIs" dxfId="399" priority="406" stopIfTrue="1" operator="equal">
      <formula>"CW 3120-R2"</formula>
    </cfRule>
    <cfRule type="cellIs" dxfId="398" priority="407" stopIfTrue="1" operator="equal">
      <formula>"CW 3240-R7"</formula>
    </cfRule>
  </conditionalFormatting>
  <conditionalFormatting sqref="D216">
    <cfRule type="cellIs" dxfId="397" priority="399" stopIfTrue="1" operator="equal">
      <formula>"CW 2130-R11"</formula>
    </cfRule>
    <cfRule type="cellIs" dxfId="396" priority="400" stopIfTrue="1" operator="equal">
      <formula>"CW 3120-R2"</formula>
    </cfRule>
    <cfRule type="cellIs" dxfId="395" priority="401" stopIfTrue="1" operator="equal">
      <formula>"CW 3240-R7"</formula>
    </cfRule>
  </conditionalFormatting>
  <conditionalFormatting sqref="D193">
    <cfRule type="cellIs" dxfId="394" priority="397" stopIfTrue="1" operator="equal">
      <formula>"CW 3120-R2"</formula>
    </cfRule>
    <cfRule type="cellIs" dxfId="393" priority="398" stopIfTrue="1" operator="equal">
      <formula>"CW 3240-R7"</formula>
    </cfRule>
  </conditionalFormatting>
  <conditionalFormatting sqref="D194">
    <cfRule type="cellIs" dxfId="392" priority="394" stopIfTrue="1" operator="equal">
      <formula>"CW 2130-R11"</formula>
    </cfRule>
    <cfRule type="cellIs" dxfId="391" priority="395" stopIfTrue="1" operator="equal">
      <formula>"CW 3120-R2"</formula>
    </cfRule>
    <cfRule type="cellIs" dxfId="390" priority="396" stopIfTrue="1" operator="equal">
      <formula>"CW 3240-R7"</formula>
    </cfRule>
  </conditionalFormatting>
  <conditionalFormatting sqref="D195:D196">
    <cfRule type="cellIs" dxfId="389" priority="392" stopIfTrue="1" operator="equal">
      <formula>"CW 3120-R2"</formula>
    </cfRule>
    <cfRule type="cellIs" dxfId="388" priority="393" stopIfTrue="1" operator="equal">
      <formula>"CW 3240-R7"</formula>
    </cfRule>
  </conditionalFormatting>
  <conditionalFormatting sqref="D197">
    <cfRule type="cellIs" dxfId="387" priority="390" stopIfTrue="1" operator="equal">
      <formula>"CW 3120-R2"</formula>
    </cfRule>
    <cfRule type="cellIs" dxfId="386" priority="391" stopIfTrue="1" operator="equal">
      <formula>"CW 3240-R7"</formula>
    </cfRule>
  </conditionalFormatting>
  <conditionalFormatting sqref="D213">
    <cfRule type="cellIs" dxfId="385" priority="388" stopIfTrue="1" operator="equal">
      <formula>"CW 2130-R11"</formula>
    </cfRule>
    <cfRule type="cellIs" dxfId="384" priority="389" stopIfTrue="1" operator="equal">
      <formula>"CW 3240-R7"</formula>
    </cfRule>
  </conditionalFormatting>
  <conditionalFormatting sqref="D210">
    <cfRule type="cellIs" dxfId="383" priority="386" stopIfTrue="1" operator="equal">
      <formula>"CW 3120-R2"</formula>
    </cfRule>
    <cfRule type="cellIs" dxfId="382" priority="387" stopIfTrue="1" operator="equal">
      <formula>"CW 3240-R7"</formula>
    </cfRule>
  </conditionalFormatting>
  <conditionalFormatting sqref="D167">
    <cfRule type="cellIs" dxfId="381" priority="371" stopIfTrue="1" operator="equal">
      <formula>"CW 2130-R11"</formula>
    </cfRule>
    <cfRule type="cellIs" dxfId="380" priority="372" stopIfTrue="1" operator="equal">
      <formula>"CW 3120-R2"</formula>
    </cfRule>
    <cfRule type="cellIs" dxfId="379" priority="373" stopIfTrue="1" operator="equal">
      <formula>"CW 3240-R7"</formula>
    </cfRule>
  </conditionalFormatting>
  <conditionalFormatting sqref="D198">
    <cfRule type="cellIs" dxfId="378" priority="384" stopIfTrue="1" operator="equal">
      <formula>"CW 3120-R2"</formula>
    </cfRule>
    <cfRule type="cellIs" dxfId="377" priority="385" stopIfTrue="1" operator="equal">
      <formula>"CW 3240-R7"</formula>
    </cfRule>
  </conditionalFormatting>
  <conditionalFormatting sqref="D200">
    <cfRule type="cellIs" dxfId="376" priority="382" stopIfTrue="1" operator="equal">
      <formula>"CW 3120-R2"</formula>
    </cfRule>
    <cfRule type="cellIs" dxfId="375" priority="383" stopIfTrue="1" operator="equal">
      <formula>"CW 3240-R7"</formula>
    </cfRule>
  </conditionalFormatting>
  <conditionalFormatting sqref="D199">
    <cfRule type="cellIs" dxfId="374" priority="380" stopIfTrue="1" operator="equal">
      <formula>"CW 3120-R2"</formula>
    </cfRule>
    <cfRule type="cellIs" dxfId="373" priority="381" stopIfTrue="1" operator="equal">
      <formula>"CW 3240-R7"</formula>
    </cfRule>
  </conditionalFormatting>
  <conditionalFormatting sqref="D221:D222">
    <cfRule type="cellIs" dxfId="372" priority="377" stopIfTrue="1" operator="equal">
      <formula>"CW 2130-R11"</formula>
    </cfRule>
    <cfRule type="cellIs" dxfId="371" priority="378" stopIfTrue="1" operator="equal">
      <formula>"CW 3120-R2"</formula>
    </cfRule>
    <cfRule type="cellIs" dxfId="370" priority="379" stopIfTrue="1" operator="equal">
      <formula>"CW 3240-R7"</formula>
    </cfRule>
  </conditionalFormatting>
  <conditionalFormatting sqref="D145">
    <cfRule type="cellIs" dxfId="369" priority="368" stopIfTrue="1" operator="equal">
      <formula>"CW 2130-R11"</formula>
    </cfRule>
    <cfRule type="cellIs" dxfId="368" priority="369" stopIfTrue="1" operator="equal">
      <formula>"CW 3120-R2"</formula>
    </cfRule>
    <cfRule type="cellIs" dxfId="367" priority="370" stopIfTrue="1" operator="equal">
      <formula>"CW 3240-R7"</formula>
    </cfRule>
  </conditionalFormatting>
  <conditionalFormatting sqref="D189">
    <cfRule type="cellIs" dxfId="366" priority="365" stopIfTrue="1" operator="equal">
      <formula>"CW 2130-R11"</formula>
    </cfRule>
    <cfRule type="cellIs" dxfId="365" priority="366" stopIfTrue="1" operator="equal">
      <formula>"CW 3120-R2"</formula>
    </cfRule>
    <cfRule type="cellIs" dxfId="364" priority="367" stopIfTrue="1" operator="equal">
      <formula>"CW 3240-R7"</formula>
    </cfRule>
  </conditionalFormatting>
  <conditionalFormatting sqref="D202">
    <cfRule type="cellIs" dxfId="363" priority="355" stopIfTrue="1" operator="equal">
      <formula>"CW 3120-R2"</formula>
    </cfRule>
    <cfRule type="cellIs" dxfId="362" priority="356" stopIfTrue="1" operator="equal">
      <formula>"CW 3240-R7"</formula>
    </cfRule>
  </conditionalFormatting>
  <conditionalFormatting sqref="D203">
    <cfRule type="cellIs" dxfId="361" priority="353" stopIfTrue="1" operator="equal">
      <formula>"CW 3120-R2"</formula>
    </cfRule>
    <cfRule type="cellIs" dxfId="360" priority="354" stopIfTrue="1" operator="equal">
      <formula>"CW 3240-R7"</formula>
    </cfRule>
  </conditionalFormatting>
  <conditionalFormatting sqref="D172">
    <cfRule type="cellIs" dxfId="359" priority="362" stopIfTrue="1" operator="equal">
      <formula>"CW 2130-R11"</formula>
    </cfRule>
    <cfRule type="cellIs" dxfId="358" priority="363" stopIfTrue="1" operator="equal">
      <formula>"CW 3120-R2"</formula>
    </cfRule>
    <cfRule type="cellIs" dxfId="357" priority="364" stopIfTrue="1" operator="equal">
      <formula>"CW 3240-R7"</formula>
    </cfRule>
  </conditionalFormatting>
  <conditionalFormatting sqref="D185">
    <cfRule type="cellIs" dxfId="356" priority="359" stopIfTrue="1" operator="equal">
      <formula>"CW 2130-R11"</formula>
    </cfRule>
    <cfRule type="cellIs" dxfId="355" priority="360" stopIfTrue="1" operator="equal">
      <formula>"CW 3120-R2"</formula>
    </cfRule>
    <cfRule type="cellIs" dxfId="354" priority="361" stopIfTrue="1" operator="equal">
      <formula>"CW 3240-R7"</formula>
    </cfRule>
  </conditionalFormatting>
  <conditionalFormatting sqref="D201">
    <cfRule type="cellIs" dxfId="353" priority="357" stopIfTrue="1" operator="equal">
      <formula>"CW 3120-R2"</formula>
    </cfRule>
    <cfRule type="cellIs" dxfId="352" priority="358" stopIfTrue="1" operator="equal">
      <formula>"CW 3240-R7"</formula>
    </cfRule>
  </conditionalFormatting>
  <conditionalFormatting sqref="D208">
    <cfRule type="cellIs" dxfId="351" priority="351" stopIfTrue="1" operator="equal">
      <formula>"CW 3120-R2"</formula>
    </cfRule>
    <cfRule type="cellIs" dxfId="350" priority="352" stopIfTrue="1" operator="equal">
      <formula>"CW 3240-R7"</formula>
    </cfRule>
  </conditionalFormatting>
  <conditionalFormatting sqref="D206">
    <cfRule type="cellIs" dxfId="349" priority="349" stopIfTrue="1" operator="equal">
      <formula>"CW 3120-R2"</formula>
    </cfRule>
    <cfRule type="cellIs" dxfId="348" priority="350" stopIfTrue="1" operator="equal">
      <formula>"CW 3240-R7"</formula>
    </cfRule>
  </conditionalFormatting>
  <conditionalFormatting sqref="D207">
    <cfRule type="cellIs" dxfId="347" priority="347" stopIfTrue="1" operator="equal">
      <formula>"CW 3120-R2"</formula>
    </cfRule>
    <cfRule type="cellIs" dxfId="346" priority="348" stopIfTrue="1" operator="equal">
      <formula>"CW 3240-R7"</formula>
    </cfRule>
  </conditionalFormatting>
  <conditionalFormatting sqref="D219">
    <cfRule type="cellIs" dxfId="345" priority="344" stopIfTrue="1" operator="equal">
      <formula>"CW 2130-R11"</formula>
    </cfRule>
    <cfRule type="cellIs" dxfId="344" priority="345" stopIfTrue="1" operator="equal">
      <formula>"CW 3120-R2"</formula>
    </cfRule>
    <cfRule type="cellIs" dxfId="343" priority="346" stopIfTrue="1" operator="equal">
      <formula>"CW 3240-R7"</formula>
    </cfRule>
  </conditionalFormatting>
  <conditionalFormatting sqref="D212">
    <cfRule type="cellIs" dxfId="342" priority="341" stopIfTrue="1" operator="equal">
      <formula>"CW 2130-R11"</formula>
    </cfRule>
    <cfRule type="cellIs" dxfId="341" priority="342" stopIfTrue="1" operator="equal">
      <formula>"CW 3120-R2"</formula>
    </cfRule>
    <cfRule type="cellIs" dxfId="340" priority="343" stopIfTrue="1" operator="equal">
      <formula>"CW 3240-R7"</formula>
    </cfRule>
  </conditionalFormatting>
  <conditionalFormatting sqref="D126">
    <cfRule type="cellIs" dxfId="339" priority="339" stopIfTrue="1" operator="equal">
      <formula>"CW 3120-R2"</formula>
    </cfRule>
    <cfRule type="cellIs" dxfId="338" priority="340" stopIfTrue="1" operator="equal">
      <formula>"CW 3240-R7"</formula>
    </cfRule>
  </conditionalFormatting>
  <conditionalFormatting sqref="D205">
    <cfRule type="cellIs" dxfId="337" priority="334" stopIfTrue="1" operator="equal">
      <formula>"CW 3120-R2"</formula>
    </cfRule>
    <cfRule type="cellIs" dxfId="336" priority="335" stopIfTrue="1" operator="equal">
      <formula>"CW 3240-R7"</formula>
    </cfRule>
  </conditionalFormatting>
  <conditionalFormatting sqref="D164">
    <cfRule type="cellIs" dxfId="335" priority="336" stopIfTrue="1" operator="equal">
      <formula>"CW 2130-R11"</formula>
    </cfRule>
    <cfRule type="cellIs" dxfId="334" priority="337" stopIfTrue="1" operator="equal">
      <formula>"CW 3120-R2"</formula>
    </cfRule>
    <cfRule type="cellIs" dxfId="333" priority="338" stopIfTrue="1" operator="equal">
      <formula>"CW 3240-R7"</formula>
    </cfRule>
  </conditionalFormatting>
  <conditionalFormatting sqref="D285">
    <cfRule type="cellIs" dxfId="332" priority="329" stopIfTrue="1" operator="equal">
      <formula>"CW 3120-R2"</formula>
    </cfRule>
    <cfRule type="cellIs" dxfId="331" priority="330" stopIfTrue="1" operator="equal">
      <formula>"CW 3240-R7"</formula>
    </cfRule>
  </conditionalFormatting>
  <conditionalFormatting sqref="D246">
    <cfRule type="cellIs" dxfId="330" priority="331" stopIfTrue="1" operator="equal">
      <formula>"CW 2130-R11"</formula>
    </cfRule>
    <cfRule type="cellIs" dxfId="329" priority="332" stopIfTrue="1" operator="equal">
      <formula>"CW 3120-R2"</formula>
    </cfRule>
    <cfRule type="cellIs" dxfId="328" priority="333" stopIfTrue="1" operator="equal">
      <formula>"CW 3240-R7"</formula>
    </cfRule>
  </conditionalFormatting>
  <conditionalFormatting sqref="D323">
    <cfRule type="cellIs" dxfId="327" priority="326" stopIfTrue="1" operator="equal">
      <formula>"CW 2130-R11"</formula>
    </cfRule>
    <cfRule type="cellIs" dxfId="326" priority="327" stopIfTrue="1" operator="equal">
      <formula>"CW 3120-R2"</formula>
    </cfRule>
    <cfRule type="cellIs" dxfId="325" priority="328" stopIfTrue="1" operator="equal">
      <formula>"CW 3240-R7"</formula>
    </cfRule>
  </conditionalFormatting>
  <conditionalFormatting sqref="D364">
    <cfRule type="cellIs" dxfId="324" priority="324" stopIfTrue="1" operator="equal">
      <formula>"CW 3120-R2"</formula>
    </cfRule>
    <cfRule type="cellIs" dxfId="323" priority="325" stopIfTrue="1" operator="equal">
      <formula>"CW 3240-R7"</formula>
    </cfRule>
  </conditionalFormatting>
  <conditionalFormatting sqref="D366">
    <cfRule type="cellIs" dxfId="322" priority="322" stopIfTrue="1" operator="equal">
      <formula>"CW 3120-R2"</formula>
    </cfRule>
    <cfRule type="cellIs" dxfId="321" priority="323" stopIfTrue="1" operator="equal">
      <formula>"CW 3240-R7"</formula>
    </cfRule>
  </conditionalFormatting>
  <conditionalFormatting sqref="D365">
    <cfRule type="cellIs" dxfId="320" priority="320" stopIfTrue="1" operator="equal">
      <formula>"CW 3120-R2"</formula>
    </cfRule>
    <cfRule type="cellIs" dxfId="319" priority="321" stopIfTrue="1" operator="equal">
      <formula>"CW 3240-R7"</formula>
    </cfRule>
  </conditionalFormatting>
  <conditionalFormatting sqref="D367">
    <cfRule type="cellIs" dxfId="318" priority="318" stopIfTrue="1" operator="equal">
      <formula>"CW 3120-R2"</formula>
    </cfRule>
    <cfRule type="cellIs" dxfId="317" priority="319" stopIfTrue="1" operator="equal">
      <formula>"CW 3240-R7"</formula>
    </cfRule>
  </conditionalFormatting>
  <conditionalFormatting sqref="D369">
    <cfRule type="cellIs" dxfId="316" priority="316" stopIfTrue="1" operator="equal">
      <formula>"CW 3120-R2"</formula>
    </cfRule>
    <cfRule type="cellIs" dxfId="315" priority="317" stopIfTrue="1" operator="equal">
      <formula>"CW 3240-R7"</formula>
    </cfRule>
  </conditionalFormatting>
  <conditionalFormatting sqref="D368">
    <cfRule type="cellIs" dxfId="314" priority="314" stopIfTrue="1" operator="equal">
      <formula>"CW 3120-R2"</formula>
    </cfRule>
    <cfRule type="cellIs" dxfId="313" priority="315" stopIfTrue="1" operator="equal">
      <formula>"CW 3240-R7"</formula>
    </cfRule>
  </conditionalFormatting>
  <conditionalFormatting sqref="D371">
    <cfRule type="cellIs" dxfId="312" priority="312" stopIfTrue="1" operator="equal">
      <formula>"CW 3120-R2"</formula>
    </cfRule>
    <cfRule type="cellIs" dxfId="311" priority="313" stopIfTrue="1" operator="equal">
      <formula>"CW 3240-R7"</formula>
    </cfRule>
  </conditionalFormatting>
  <conditionalFormatting sqref="D373">
    <cfRule type="cellIs" dxfId="310" priority="310" stopIfTrue="1" operator="equal">
      <formula>"CW 3120-R2"</formula>
    </cfRule>
    <cfRule type="cellIs" dxfId="309" priority="311" stopIfTrue="1" operator="equal">
      <formula>"CW 3240-R7"</formula>
    </cfRule>
  </conditionalFormatting>
  <conditionalFormatting sqref="D396">
    <cfRule type="cellIs" dxfId="308" priority="288" stopIfTrue="1" operator="equal">
      <formula>"CW 3120-R2"</formula>
    </cfRule>
    <cfRule type="cellIs" dxfId="307" priority="289" stopIfTrue="1" operator="equal">
      <formula>"CW 3240-R7"</formula>
    </cfRule>
  </conditionalFormatting>
  <conditionalFormatting sqref="D375">
    <cfRule type="cellIs" dxfId="306" priority="306" stopIfTrue="1" operator="equal">
      <formula>"CW 3120-R2"</formula>
    </cfRule>
    <cfRule type="cellIs" dxfId="305" priority="307" stopIfTrue="1" operator="equal">
      <formula>"CW 3240-R7"</formula>
    </cfRule>
  </conditionalFormatting>
  <conditionalFormatting sqref="D376">
    <cfRule type="cellIs" dxfId="304" priority="308" stopIfTrue="1" operator="equal">
      <formula>"CW 3120-R2"</formula>
    </cfRule>
    <cfRule type="cellIs" dxfId="303" priority="309" stopIfTrue="1" operator="equal">
      <formula>"CW 3240-R7"</formula>
    </cfRule>
  </conditionalFormatting>
  <conditionalFormatting sqref="D399">
    <cfRule type="cellIs" dxfId="302" priority="286" stopIfTrue="1" operator="equal">
      <formula>"CW 3120-R2"</formula>
    </cfRule>
    <cfRule type="cellIs" dxfId="301" priority="287" stopIfTrue="1" operator="equal">
      <formula>"CW 3240-R7"</formula>
    </cfRule>
  </conditionalFormatting>
  <conditionalFormatting sqref="D374">
    <cfRule type="cellIs" dxfId="300" priority="304" stopIfTrue="1" operator="equal">
      <formula>"CW 3120-R2"</formula>
    </cfRule>
    <cfRule type="cellIs" dxfId="299" priority="305" stopIfTrue="1" operator="equal">
      <formula>"CW 3240-R7"</formula>
    </cfRule>
  </conditionalFormatting>
  <conditionalFormatting sqref="D380">
    <cfRule type="cellIs" dxfId="298" priority="298" stopIfTrue="1" operator="equal">
      <formula>"CW 3120-R2"</formula>
    </cfRule>
    <cfRule type="cellIs" dxfId="297" priority="299" stopIfTrue="1" operator="equal">
      <formula>"CW 3240-R7"</formula>
    </cfRule>
  </conditionalFormatting>
  <conditionalFormatting sqref="D401">
    <cfRule type="cellIs" dxfId="296" priority="284" stopIfTrue="1" operator="equal">
      <formula>"CW 3120-R2"</formula>
    </cfRule>
    <cfRule type="cellIs" dxfId="295" priority="285" stopIfTrue="1" operator="equal">
      <formula>"CW 3240-R7"</formula>
    </cfRule>
  </conditionalFormatting>
  <conditionalFormatting sqref="D378">
    <cfRule type="cellIs" dxfId="294" priority="302" stopIfTrue="1" operator="equal">
      <formula>"CW 3120-R2"</formula>
    </cfRule>
    <cfRule type="cellIs" dxfId="293" priority="303" stopIfTrue="1" operator="equal">
      <formula>"CW 3240-R7"</formula>
    </cfRule>
  </conditionalFormatting>
  <conditionalFormatting sqref="D377">
    <cfRule type="cellIs" dxfId="292" priority="300" stopIfTrue="1" operator="equal">
      <formula>"CW 3120-R2"</formula>
    </cfRule>
    <cfRule type="cellIs" dxfId="291" priority="301" stopIfTrue="1" operator="equal">
      <formula>"CW 3240-R7"</formula>
    </cfRule>
  </conditionalFormatting>
  <conditionalFormatting sqref="D400">
    <cfRule type="cellIs" dxfId="290" priority="282" stopIfTrue="1" operator="equal">
      <formula>"CW 3120-R2"</formula>
    </cfRule>
    <cfRule type="cellIs" dxfId="289" priority="283" stopIfTrue="1" operator="equal">
      <formula>"CW 3240-R7"</formula>
    </cfRule>
  </conditionalFormatting>
  <conditionalFormatting sqref="D403">
    <cfRule type="cellIs" dxfId="288" priority="280" stopIfTrue="1" operator="equal">
      <formula>"CW 3120-R2"</formula>
    </cfRule>
    <cfRule type="cellIs" dxfId="287" priority="281" stopIfTrue="1" operator="equal">
      <formula>"CW 3240-R7"</formula>
    </cfRule>
  </conditionalFormatting>
  <conditionalFormatting sqref="D390">
    <cfRule type="cellIs" dxfId="286" priority="292" stopIfTrue="1" operator="equal">
      <formula>"CW 3120-R2"</formula>
    </cfRule>
    <cfRule type="cellIs" dxfId="285" priority="293" stopIfTrue="1" operator="equal">
      <formula>"CW 3240-R7"</formula>
    </cfRule>
  </conditionalFormatting>
  <conditionalFormatting sqref="D384">
    <cfRule type="cellIs" dxfId="284" priority="296" stopIfTrue="1" operator="equal">
      <formula>"CW 3120-R2"</formula>
    </cfRule>
    <cfRule type="cellIs" dxfId="283" priority="297" stopIfTrue="1" operator="equal">
      <formula>"CW 3240-R7"</formula>
    </cfRule>
  </conditionalFormatting>
  <conditionalFormatting sqref="D387">
    <cfRule type="cellIs" dxfId="282" priority="294" stopIfTrue="1" operator="equal">
      <formula>"CW 3120-R2"</formula>
    </cfRule>
    <cfRule type="cellIs" dxfId="281" priority="295" stopIfTrue="1" operator="equal">
      <formula>"CW 3240-R7"</formula>
    </cfRule>
  </conditionalFormatting>
  <conditionalFormatting sqref="D411">
    <cfRule type="cellIs" dxfId="280" priority="271" stopIfTrue="1" operator="equal">
      <formula>"CW 2130-R11"</formula>
    </cfRule>
    <cfRule type="cellIs" dxfId="279" priority="272" stopIfTrue="1" operator="equal">
      <formula>"CW 3120-R2"</formula>
    </cfRule>
    <cfRule type="cellIs" dxfId="278" priority="273" stopIfTrue="1" operator="equal">
      <formula>"CW 3240-R7"</formula>
    </cfRule>
  </conditionalFormatting>
  <conditionalFormatting sqref="D393">
    <cfRule type="cellIs" dxfId="277" priority="290" stopIfTrue="1" operator="equal">
      <formula>"CW 3120-R2"</formula>
    </cfRule>
    <cfRule type="cellIs" dxfId="276" priority="291" stopIfTrue="1" operator="equal">
      <formula>"CW 3240-R7"</formula>
    </cfRule>
  </conditionalFormatting>
  <conditionalFormatting sqref="D406">
    <cfRule type="cellIs" dxfId="275" priority="276" stopIfTrue="1" operator="equal">
      <formula>"CW 3120-R2"</formula>
    </cfRule>
    <cfRule type="cellIs" dxfId="274" priority="277" stopIfTrue="1" operator="equal">
      <formula>"CW 3240-R7"</formula>
    </cfRule>
  </conditionalFormatting>
  <conditionalFormatting sqref="D405">
    <cfRule type="cellIs" dxfId="273" priority="278" stopIfTrue="1" operator="equal">
      <formula>"CW 3120-R2"</formula>
    </cfRule>
    <cfRule type="cellIs" dxfId="272" priority="279" stopIfTrue="1" operator="equal">
      <formula>"CW 3240-R7"</formula>
    </cfRule>
  </conditionalFormatting>
  <conditionalFormatting sqref="D424">
    <cfRule type="cellIs" dxfId="271" priority="267" stopIfTrue="1" operator="equal">
      <formula>"CW 3120-R2"</formula>
    </cfRule>
    <cfRule type="cellIs" dxfId="270" priority="268" stopIfTrue="1" operator="equal">
      <formula>"CW 3240-R7"</formula>
    </cfRule>
  </conditionalFormatting>
  <conditionalFormatting sqref="D417">
    <cfRule type="cellIs" dxfId="269" priority="274" stopIfTrue="1" operator="equal">
      <formula>"CW 3120-R2"</formula>
    </cfRule>
    <cfRule type="cellIs" dxfId="268" priority="275" stopIfTrue="1" operator="equal">
      <formula>"CW 3240-R7"</formula>
    </cfRule>
  </conditionalFormatting>
  <conditionalFormatting sqref="B159">
    <cfRule type="cellIs" dxfId="267" priority="258" stopIfTrue="1" operator="equal">
      <formula>"CW 2130-R11"</formula>
    </cfRule>
    <cfRule type="cellIs" dxfId="266" priority="259" stopIfTrue="1" operator="equal">
      <formula>"CW 3120-R2"</formula>
    </cfRule>
    <cfRule type="cellIs" dxfId="265" priority="260" stopIfTrue="1" operator="equal">
      <formula>"CW 3240-R7"</formula>
    </cfRule>
  </conditionalFormatting>
  <conditionalFormatting sqref="D421">
    <cfRule type="cellIs" dxfId="264" priority="269" stopIfTrue="1" operator="equal">
      <formula>"CW 3120-R2"</formula>
    </cfRule>
    <cfRule type="cellIs" dxfId="263" priority="270" stopIfTrue="1" operator="equal">
      <formula>"CW 3240-R7"</formula>
    </cfRule>
  </conditionalFormatting>
  <conditionalFormatting sqref="D159">
    <cfRule type="cellIs" dxfId="262" priority="264" stopIfTrue="1" operator="equal">
      <formula>"CW 2130-R11"</formula>
    </cfRule>
    <cfRule type="cellIs" dxfId="261" priority="265" stopIfTrue="1" operator="equal">
      <formula>"CW 3120-R2"</formula>
    </cfRule>
    <cfRule type="cellIs" dxfId="260" priority="266" stopIfTrue="1" operator="equal">
      <formula>"CW 3240-R7"</formula>
    </cfRule>
  </conditionalFormatting>
  <conditionalFormatting sqref="D157:D158">
    <cfRule type="cellIs" dxfId="259" priority="261" stopIfTrue="1" operator="equal">
      <formula>"CW 2130-R11"</formula>
    </cfRule>
    <cfRule type="cellIs" dxfId="258" priority="262" stopIfTrue="1" operator="equal">
      <formula>"CW 3120-R2"</formula>
    </cfRule>
    <cfRule type="cellIs" dxfId="257" priority="263" stopIfTrue="1" operator="equal">
      <formula>"CW 3240-R7"</formula>
    </cfRule>
  </conditionalFormatting>
  <conditionalFormatting sqref="B316:B317">
    <cfRule type="cellIs" dxfId="256" priority="237" stopIfTrue="1" operator="equal">
      <formula>"CW 2130-R11"</formula>
    </cfRule>
    <cfRule type="cellIs" dxfId="255" priority="238" stopIfTrue="1" operator="equal">
      <formula>"CW 3120-R2"</formula>
    </cfRule>
    <cfRule type="cellIs" dxfId="254" priority="239" stopIfTrue="1" operator="equal">
      <formula>"CW 3240-R7"</formula>
    </cfRule>
  </conditionalFormatting>
  <conditionalFormatting sqref="B157:B158">
    <cfRule type="cellIs" dxfId="253" priority="255" stopIfTrue="1" operator="equal">
      <formula>"CW 2130-R11"</formula>
    </cfRule>
    <cfRule type="cellIs" dxfId="252" priority="256" stopIfTrue="1" operator="equal">
      <formula>"CW 3120-R2"</formula>
    </cfRule>
    <cfRule type="cellIs" dxfId="251" priority="257" stopIfTrue="1" operator="equal">
      <formula>"CW 3240-R7"</formula>
    </cfRule>
  </conditionalFormatting>
  <conditionalFormatting sqref="D241">
    <cfRule type="cellIs" dxfId="250" priority="252" stopIfTrue="1" operator="equal">
      <formula>"CW 2130-R11"</formula>
    </cfRule>
    <cfRule type="cellIs" dxfId="249" priority="253" stopIfTrue="1" operator="equal">
      <formula>"CW 3120-R2"</formula>
    </cfRule>
    <cfRule type="cellIs" dxfId="248" priority="254" stopIfTrue="1" operator="equal">
      <formula>"CW 3240-R7"</formula>
    </cfRule>
  </conditionalFormatting>
  <conditionalFormatting sqref="D239:D240">
    <cfRule type="cellIs" dxfId="247" priority="249" stopIfTrue="1" operator="equal">
      <formula>"CW 2130-R11"</formula>
    </cfRule>
    <cfRule type="cellIs" dxfId="246" priority="250" stopIfTrue="1" operator="equal">
      <formula>"CW 3120-R2"</formula>
    </cfRule>
    <cfRule type="cellIs" dxfId="245" priority="251" stopIfTrue="1" operator="equal">
      <formula>"CW 3240-R7"</formula>
    </cfRule>
  </conditionalFormatting>
  <conditionalFormatting sqref="D318">
    <cfRule type="cellIs" dxfId="244" priority="246" stopIfTrue="1" operator="equal">
      <formula>"CW 2130-R11"</formula>
    </cfRule>
    <cfRule type="cellIs" dxfId="243" priority="247" stopIfTrue="1" operator="equal">
      <formula>"CW 3120-R2"</formula>
    </cfRule>
    <cfRule type="cellIs" dxfId="242" priority="248" stopIfTrue="1" operator="equal">
      <formula>"CW 3240-R7"</formula>
    </cfRule>
  </conditionalFormatting>
  <conditionalFormatting sqref="D316:D317">
    <cfRule type="cellIs" dxfId="241" priority="243" stopIfTrue="1" operator="equal">
      <formula>"CW 2130-R11"</formula>
    </cfRule>
    <cfRule type="cellIs" dxfId="240" priority="244" stopIfTrue="1" operator="equal">
      <formula>"CW 3120-R2"</formula>
    </cfRule>
    <cfRule type="cellIs" dxfId="239" priority="245" stopIfTrue="1" operator="equal">
      <formula>"CW 3240-R7"</formula>
    </cfRule>
  </conditionalFormatting>
  <conditionalFormatting sqref="B318">
    <cfRule type="cellIs" dxfId="238" priority="240" stopIfTrue="1" operator="equal">
      <formula>"CW 2130-R11"</formula>
    </cfRule>
    <cfRule type="cellIs" dxfId="237" priority="241" stopIfTrue="1" operator="equal">
      <formula>"CW 3120-R2"</formula>
    </cfRule>
    <cfRule type="cellIs" dxfId="236" priority="242" stopIfTrue="1" operator="equal">
      <formula>"CW 3240-R7"</formula>
    </cfRule>
  </conditionalFormatting>
  <conditionalFormatting sqref="D445">
    <cfRule type="cellIs" dxfId="235" priority="234" stopIfTrue="1" operator="equal">
      <formula>"CW 2130-R11"</formula>
    </cfRule>
    <cfRule type="cellIs" dxfId="234" priority="235" stopIfTrue="1" operator="equal">
      <formula>"CW 3120-R2"</formula>
    </cfRule>
    <cfRule type="cellIs" dxfId="233" priority="236" stopIfTrue="1" operator="equal">
      <formula>"CW 3240-R7"</formula>
    </cfRule>
  </conditionalFormatting>
  <conditionalFormatting sqref="D37">
    <cfRule type="cellIs" dxfId="232" priority="231" stopIfTrue="1" operator="equal">
      <formula>"CW 2130-R11"</formula>
    </cfRule>
    <cfRule type="cellIs" dxfId="231" priority="232" stopIfTrue="1" operator="equal">
      <formula>"CW 3120-R2"</formula>
    </cfRule>
    <cfRule type="cellIs" dxfId="230" priority="233" stopIfTrue="1" operator="equal">
      <formula>"CW 3240-R7"</formula>
    </cfRule>
  </conditionalFormatting>
  <conditionalFormatting sqref="D12">
    <cfRule type="cellIs" dxfId="229" priority="228" stopIfTrue="1" operator="equal">
      <formula>"CW 2130-R11"</formula>
    </cfRule>
    <cfRule type="cellIs" dxfId="228" priority="229" stopIfTrue="1" operator="equal">
      <formula>"CW 3120-R2"</formula>
    </cfRule>
    <cfRule type="cellIs" dxfId="227" priority="230" stopIfTrue="1" operator="equal">
      <formula>"CW 3240-R7"</formula>
    </cfRule>
  </conditionalFormatting>
  <conditionalFormatting sqref="D13">
    <cfRule type="cellIs" dxfId="226" priority="225" stopIfTrue="1" operator="equal">
      <formula>"CW 2130-R11"</formula>
    </cfRule>
    <cfRule type="cellIs" dxfId="225" priority="226" stopIfTrue="1" operator="equal">
      <formula>"CW 3120-R2"</formula>
    </cfRule>
    <cfRule type="cellIs" dxfId="224" priority="227" stopIfTrue="1" operator="equal">
      <formula>"CW 3240-R7"</formula>
    </cfRule>
  </conditionalFormatting>
  <conditionalFormatting sqref="D53">
    <cfRule type="cellIs" dxfId="223" priority="222" stopIfTrue="1" operator="equal">
      <formula>"CW 2130-R11"</formula>
    </cfRule>
    <cfRule type="cellIs" dxfId="222" priority="223" stopIfTrue="1" operator="equal">
      <formula>"CW 3120-R2"</formula>
    </cfRule>
    <cfRule type="cellIs" dxfId="221" priority="224" stopIfTrue="1" operator="equal">
      <formula>"CW 3240-R7"</formula>
    </cfRule>
  </conditionalFormatting>
  <conditionalFormatting sqref="D128">
    <cfRule type="cellIs" dxfId="220" priority="219" stopIfTrue="1" operator="equal">
      <formula>"CW 2130-R11"</formula>
    </cfRule>
    <cfRule type="cellIs" dxfId="219" priority="220" stopIfTrue="1" operator="equal">
      <formula>"CW 3120-R2"</formula>
    </cfRule>
    <cfRule type="cellIs" dxfId="218" priority="221" stopIfTrue="1" operator="equal">
      <formula>"CW 3240-R7"</formula>
    </cfRule>
  </conditionalFormatting>
  <conditionalFormatting sqref="D211">
    <cfRule type="cellIs" dxfId="217" priority="216" stopIfTrue="1" operator="equal">
      <formula>"CW 2130-R11"</formula>
    </cfRule>
    <cfRule type="cellIs" dxfId="216" priority="217" stopIfTrue="1" operator="equal">
      <formula>"CW 3120-R2"</formula>
    </cfRule>
    <cfRule type="cellIs" dxfId="215" priority="218" stopIfTrue="1" operator="equal">
      <formula>"CW 3240-R7"</formula>
    </cfRule>
  </conditionalFormatting>
  <conditionalFormatting sqref="D289">
    <cfRule type="cellIs" dxfId="214" priority="213" stopIfTrue="1" operator="equal">
      <formula>"CW 2130-R11"</formula>
    </cfRule>
    <cfRule type="cellIs" dxfId="213" priority="214" stopIfTrue="1" operator="equal">
      <formula>"CW 3120-R2"</formula>
    </cfRule>
    <cfRule type="cellIs" dxfId="212" priority="215" stopIfTrue="1" operator="equal">
      <formula>"CW 3240-R7"</formula>
    </cfRule>
  </conditionalFormatting>
  <conditionalFormatting sqref="D385">
    <cfRule type="cellIs" dxfId="211" priority="210" stopIfTrue="1" operator="equal">
      <formula>"CW 2130-R11"</formula>
    </cfRule>
    <cfRule type="cellIs" dxfId="210" priority="211" stopIfTrue="1" operator="equal">
      <formula>"CW 3120-R2"</formula>
    </cfRule>
    <cfRule type="cellIs" dxfId="209" priority="212" stopIfTrue="1" operator="equal">
      <formula>"CW 3240-R7"</formula>
    </cfRule>
  </conditionalFormatting>
  <conditionalFormatting sqref="D386">
    <cfRule type="cellIs" dxfId="208" priority="207" stopIfTrue="1" operator="equal">
      <formula>"CW 2130-R11"</formula>
    </cfRule>
    <cfRule type="cellIs" dxfId="207" priority="208" stopIfTrue="1" operator="equal">
      <formula>"CW 3120-R2"</formula>
    </cfRule>
    <cfRule type="cellIs" dxfId="206" priority="209" stopIfTrue="1" operator="equal">
      <formula>"CW 3240-R7"</formula>
    </cfRule>
  </conditionalFormatting>
  <conditionalFormatting sqref="D388">
    <cfRule type="cellIs" dxfId="205" priority="204" stopIfTrue="1" operator="equal">
      <formula>"CW 2130-R11"</formula>
    </cfRule>
    <cfRule type="cellIs" dxfId="204" priority="205" stopIfTrue="1" operator="equal">
      <formula>"CW 3120-R2"</formula>
    </cfRule>
    <cfRule type="cellIs" dxfId="203" priority="206" stopIfTrue="1" operator="equal">
      <formula>"CW 3240-R7"</formula>
    </cfRule>
  </conditionalFormatting>
  <conditionalFormatting sqref="D391">
    <cfRule type="cellIs" dxfId="202" priority="201" stopIfTrue="1" operator="equal">
      <formula>"CW 2130-R11"</formula>
    </cfRule>
    <cfRule type="cellIs" dxfId="201" priority="202" stopIfTrue="1" operator="equal">
      <formula>"CW 3120-R2"</formula>
    </cfRule>
    <cfRule type="cellIs" dxfId="200" priority="203" stopIfTrue="1" operator="equal">
      <formula>"CW 3240-R7"</formula>
    </cfRule>
  </conditionalFormatting>
  <conditionalFormatting sqref="D394">
    <cfRule type="cellIs" dxfId="199" priority="198" stopIfTrue="1" operator="equal">
      <formula>"CW 2130-R11"</formula>
    </cfRule>
    <cfRule type="cellIs" dxfId="198" priority="199" stopIfTrue="1" operator="equal">
      <formula>"CW 3120-R2"</formula>
    </cfRule>
    <cfRule type="cellIs" dxfId="197" priority="200" stopIfTrue="1" operator="equal">
      <formula>"CW 3240-R7"</formula>
    </cfRule>
  </conditionalFormatting>
  <conditionalFormatting sqref="D395">
    <cfRule type="cellIs" dxfId="196" priority="195" stopIfTrue="1" operator="equal">
      <formula>"CW 2130-R11"</formula>
    </cfRule>
    <cfRule type="cellIs" dxfId="195" priority="196" stopIfTrue="1" operator="equal">
      <formula>"CW 3120-R2"</formula>
    </cfRule>
    <cfRule type="cellIs" dxfId="194" priority="197" stopIfTrue="1" operator="equal">
      <formula>"CW 3240-R7"</formula>
    </cfRule>
  </conditionalFormatting>
  <conditionalFormatting sqref="D397">
    <cfRule type="cellIs" dxfId="193" priority="192" stopIfTrue="1" operator="equal">
      <formula>"CW 2130-R11"</formula>
    </cfRule>
    <cfRule type="cellIs" dxfId="192" priority="193" stopIfTrue="1" operator="equal">
      <formula>"CW 3120-R2"</formula>
    </cfRule>
    <cfRule type="cellIs" dxfId="191" priority="194" stopIfTrue="1" operator="equal">
      <formula>"CW 3240-R7"</formula>
    </cfRule>
  </conditionalFormatting>
  <conditionalFormatting sqref="D407">
    <cfRule type="cellIs" dxfId="190" priority="190" stopIfTrue="1" operator="equal">
      <formula>"CW 3120-R2"</formula>
    </cfRule>
    <cfRule type="cellIs" dxfId="189" priority="191" stopIfTrue="1" operator="equal">
      <formula>"CW 3240-R7"</formula>
    </cfRule>
  </conditionalFormatting>
  <conditionalFormatting sqref="D409">
    <cfRule type="cellIs" dxfId="188" priority="188" stopIfTrue="1" operator="equal">
      <formula>"CW 3120-R2"</formula>
    </cfRule>
    <cfRule type="cellIs" dxfId="187" priority="189" stopIfTrue="1" operator="equal">
      <formula>"CW 3240-R7"</formula>
    </cfRule>
  </conditionalFormatting>
  <conditionalFormatting sqref="D418">
    <cfRule type="cellIs" dxfId="186" priority="185" stopIfTrue="1" operator="equal">
      <formula>"CW 2130-R11"</formula>
    </cfRule>
    <cfRule type="cellIs" dxfId="185" priority="186" stopIfTrue="1" operator="equal">
      <formula>"CW 3120-R2"</formula>
    </cfRule>
    <cfRule type="cellIs" dxfId="184" priority="187" stopIfTrue="1" operator="equal">
      <formula>"CW 3240-R7"</formula>
    </cfRule>
  </conditionalFormatting>
  <conditionalFormatting sqref="D422">
    <cfRule type="cellIs" dxfId="183" priority="182" stopIfTrue="1" operator="equal">
      <formula>"CW 2130-R11"</formula>
    </cfRule>
    <cfRule type="cellIs" dxfId="182" priority="183" stopIfTrue="1" operator="equal">
      <formula>"CW 3120-R2"</formula>
    </cfRule>
    <cfRule type="cellIs" dxfId="181" priority="184" stopIfTrue="1" operator="equal">
      <formula>"CW 3240-R7"</formula>
    </cfRule>
  </conditionalFormatting>
  <conditionalFormatting sqref="D425">
    <cfRule type="cellIs" dxfId="180" priority="179" stopIfTrue="1" operator="equal">
      <formula>"CW 2130-R11"</formula>
    </cfRule>
    <cfRule type="cellIs" dxfId="179" priority="180" stopIfTrue="1" operator="equal">
      <formula>"CW 3120-R2"</formula>
    </cfRule>
    <cfRule type="cellIs" dxfId="178" priority="181" stopIfTrue="1" operator="equal">
      <formula>"CW 3240-R7"</formula>
    </cfRule>
  </conditionalFormatting>
  <conditionalFormatting sqref="D382">
    <cfRule type="cellIs" dxfId="177" priority="176" stopIfTrue="1" operator="equal">
      <formula>"CW 2130-R11"</formula>
    </cfRule>
    <cfRule type="cellIs" dxfId="176" priority="177" stopIfTrue="1" operator="equal">
      <formula>"CW 3120-R2"</formula>
    </cfRule>
    <cfRule type="cellIs" dxfId="175" priority="178" stopIfTrue="1" operator="equal">
      <formula>"CW 3240-R7"</formula>
    </cfRule>
  </conditionalFormatting>
  <conditionalFormatting sqref="D413">
    <cfRule type="cellIs" dxfId="174" priority="173" stopIfTrue="1" operator="equal">
      <formula>"CW 2130-R11"</formula>
    </cfRule>
    <cfRule type="cellIs" dxfId="173" priority="174" stopIfTrue="1" operator="equal">
      <formula>"CW 3120-R2"</formula>
    </cfRule>
    <cfRule type="cellIs" dxfId="172" priority="175" stopIfTrue="1" operator="equal">
      <formula>"CW 3240-R7"</formula>
    </cfRule>
  </conditionalFormatting>
  <conditionalFormatting sqref="D415">
    <cfRule type="cellIs" dxfId="171" priority="170" stopIfTrue="1" operator="equal">
      <formula>"CW 2130-R11"</formula>
    </cfRule>
    <cfRule type="cellIs" dxfId="170" priority="171" stopIfTrue="1" operator="equal">
      <formula>"CW 3120-R2"</formula>
    </cfRule>
    <cfRule type="cellIs" dxfId="169" priority="172" stopIfTrue="1" operator="equal">
      <formula>"CW 3240-R7"</formula>
    </cfRule>
  </conditionalFormatting>
  <conditionalFormatting sqref="D419">
    <cfRule type="cellIs" dxfId="168" priority="167" stopIfTrue="1" operator="equal">
      <formula>"CW 2130-R11"</formula>
    </cfRule>
    <cfRule type="cellIs" dxfId="167" priority="168" stopIfTrue="1" operator="equal">
      <formula>"CW 3120-R2"</formula>
    </cfRule>
    <cfRule type="cellIs" dxfId="166" priority="169" stopIfTrue="1" operator="equal">
      <formula>"CW 3240-R7"</formula>
    </cfRule>
  </conditionalFormatting>
  <conditionalFormatting sqref="D268">
    <cfRule type="cellIs" dxfId="165" priority="164" stopIfTrue="1" operator="equal">
      <formula>"CW 2130-R11"</formula>
    </cfRule>
    <cfRule type="cellIs" dxfId="164" priority="165" stopIfTrue="1" operator="equal">
      <formula>"CW 3120-R2"</formula>
    </cfRule>
    <cfRule type="cellIs" dxfId="163" priority="166" stopIfTrue="1" operator="equal">
      <formula>"CW 3240-R7"</formula>
    </cfRule>
  </conditionalFormatting>
  <conditionalFormatting sqref="D97">
    <cfRule type="cellIs" dxfId="162" priority="161" stopIfTrue="1" operator="equal">
      <formula>"CW 2130-R11"</formula>
    </cfRule>
    <cfRule type="cellIs" dxfId="161" priority="162" stopIfTrue="1" operator="equal">
      <formula>"CW 3120-R2"</formula>
    </cfRule>
    <cfRule type="cellIs" dxfId="160" priority="163" stopIfTrue="1" operator="equal">
      <formula>"CW 3240-R7"</formula>
    </cfRule>
  </conditionalFormatting>
  <conditionalFormatting sqref="D34">
    <cfRule type="cellIs" dxfId="159" priority="158" stopIfTrue="1" operator="equal">
      <formula>"CW 2130-R11"</formula>
    </cfRule>
    <cfRule type="cellIs" dxfId="158" priority="159" stopIfTrue="1" operator="equal">
      <formula>"CW 3120-R2"</formula>
    </cfRule>
    <cfRule type="cellIs" dxfId="157" priority="160" stopIfTrue="1" operator="equal">
      <formula>"CW 3240-R7"</formula>
    </cfRule>
  </conditionalFormatting>
  <conditionalFormatting sqref="D91">
    <cfRule type="cellIs" dxfId="156" priority="155" stopIfTrue="1" operator="equal">
      <formula>"CW 2130-R11"</formula>
    </cfRule>
    <cfRule type="cellIs" dxfId="155" priority="156" stopIfTrue="1" operator="equal">
      <formula>"CW 3120-R2"</formula>
    </cfRule>
    <cfRule type="cellIs" dxfId="154" priority="157" stopIfTrue="1" operator="equal">
      <formula>"CW 3240-R7"</formula>
    </cfRule>
  </conditionalFormatting>
  <conditionalFormatting sqref="D112">
    <cfRule type="cellIs" dxfId="153" priority="152" stopIfTrue="1" operator="equal">
      <formula>"CW 2130-R11"</formula>
    </cfRule>
    <cfRule type="cellIs" dxfId="152" priority="153" stopIfTrue="1" operator="equal">
      <formula>"CW 3120-R2"</formula>
    </cfRule>
    <cfRule type="cellIs" dxfId="151" priority="154" stopIfTrue="1" operator="equal">
      <formula>"CW 3240-R7"</formula>
    </cfRule>
  </conditionalFormatting>
  <conditionalFormatting sqref="D187">
    <cfRule type="cellIs" dxfId="150" priority="149" stopIfTrue="1" operator="equal">
      <formula>"CW 2130-R11"</formula>
    </cfRule>
    <cfRule type="cellIs" dxfId="149" priority="150" stopIfTrue="1" operator="equal">
      <formula>"CW 3120-R2"</formula>
    </cfRule>
    <cfRule type="cellIs" dxfId="148" priority="151" stopIfTrue="1" operator="equal">
      <formula>"CW 3240-R7"</formula>
    </cfRule>
  </conditionalFormatting>
  <conditionalFormatting sqref="D209">
    <cfRule type="cellIs" dxfId="147" priority="147" stopIfTrue="1" operator="equal">
      <formula>"CW 3120-R2"</formula>
    </cfRule>
    <cfRule type="cellIs" dxfId="146" priority="148" stopIfTrue="1" operator="equal">
      <formula>"CW 3240-R7"</formula>
    </cfRule>
  </conditionalFormatting>
  <conditionalFormatting sqref="D326">
    <cfRule type="cellIs" dxfId="145" priority="144" stopIfTrue="1" operator="equal">
      <formula>"CW 2130-R11"</formula>
    </cfRule>
    <cfRule type="cellIs" dxfId="144" priority="145" stopIfTrue="1" operator="equal">
      <formula>"CW 3120-R2"</formula>
    </cfRule>
    <cfRule type="cellIs" dxfId="143" priority="146" stopIfTrue="1" operator="equal">
      <formula>"CW 3240-R7"</formula>
    </cfRule>
  </conditionalFormatting>
  <conditionalFormatting sqref="D432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433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434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435">
    <cfRule type="cellIs" dxfId="133" priority="132" stopIfTrue="1" operator="equal">
      <formula>"CW 2130-R11"</formula>
    </cfRule>
    <cfRule type="cellIs" dxfId="132" priority="133" stopIfTrue="1" operator="equal">
      <formula>"CW 3120-R2"</formula>
    </cfRule>
    <cfRule type="cellIs" dxfId="131" priority="134" stopIfTrue="1" operator="equal">
      <formula>"CW 3240-R7"</formula>
    </cfRule>
  </conditionalFormatting>
  <conditionalFormatting sqref="D436">
    <cfRule type="cellIs" dxfId="130" priority="129" stopIfTrue="1" operator="equal">
      <formula>"CW 2130-R11"</formula>
    </cfRule>
    <cfRule type="cellIs" dxfId="129" priority="130" stopIfTrue="1" operator="equal">
      <formula>"CW 3120-R2"</formula>
    </cfRule>
    <cfRule type="cellIs" dxfId="128" priority="131" stopIfTrue="1" operator="equal">
      <formula>"CW 3240-R7"</formula>
    </cfRule>
  </conditionalFormatting>
  <conditionalFormatting sqref="D437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438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439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440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441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442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8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21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30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44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46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60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66">
    <cfRule type="cellIs" dxfId="91" priority="90" stopIfTrue="1" operator="equal">
      <formula>"CW 2130-R11"</formula>
    </cfRule>
    <cfRule type="cellIs" dxfId="90" priority="91" stopIfTrue="1" operator="equal">
      <formula>"CW 3120-R2"</formula>
    </cfRule>
    <cfRule type="cellIs" dxfId="89" priority="92" stopIfTrue="1" operator="equal">
      <formula>"CW 3240-R7"</formula>
    </cfRule>
  </conditionalFormatting>
  <conditionalFormatting sqref="D72">
    <cfRule type="cellIs" dxfId="88" priority="87" stopIfTrue="1" operator="equal">
      <formula>"CW 2130-R11"</formula>
    </cfRule>
    <cfRule type="cellIs" dxfId="87" priority="88" stopIfTrue="1" operator="equal">
      <formula>"CW 3120-R2"</formula>
    </cfRule>
    <cfRule type="cellIs" dxfId="86" priority="89" stopIfTrue="1" operator="equal">
      <formula>"CW 3240-R7"</formula>
    </cfRule>
  </conditionalFormatting>
  <conditionalFormatting sqref="D76">
    <cfRule type="cellIs" dxfId="85" priority="84" stopIfTrue="1" operator="equal">
      <formula>"CW 2130-R11"</formula>
    </cfRule>
    <cfRule type="cellIs" dxfId="84" priority="85" stopIfTrue="1" operator="equal">
      <formula>"CW 3120-R2"</formula>
    </cfRule>
    <cfRule type="cellIs" dxfId="83" priority="86" stopIfTrue="1" operator="equal">
      <formula>"CW 3240-R7"</formula>
    </cfRule>
  </conditionalFormatting>
  <conditionalFormatting sqref="D111">
    <cfRule type="cellIs" dxfId="82" priority="81" stopIfTrue="1" operator="equal">
      <formula>"CW 2130-R11"</formula>
    </cfRule>
    <cfRule type="cellIs" dxfId="81" priority="82" stopIfTrue="1" operator="equal">
      <formula>"CW 3120-R2"</formula>
    </cfRule>
    <cfRule type="cellIs" dxfId="80" priority="83" stopIfTrue="1" operator="equal">
      <formula>"CW 3240-R7"</formula>
    </cfRule>
  </conditionalFormatting>
  <conditionalFormatting sqref="D113">
    <cfRule type="cellIs" dxfId="79" priority="78" stopIfTrue="1" operator="equal">
      <formula>"CW 2130-R11"</formula>
    </cfRule>
    <cfRule type="cellIs" dxfId="78" priority="79" stopIfTrue="1" operator="equal">
      <formula>"CW 3120-R2"</formula>
    </cfRule>
    <cfRule type="cellIs" dxfId="77" priority="80" stopIfTrue="1" operator="equal">
      <formula>"CW 3240-R7"</formula>
    </cfRule>
  </conditionalFormatting>
  <conditionalFormatting sqref="D133">
    <cfRule type="cellIs" dxfId="76" priority="75" stopIfTrue="1" operator="equal">
      <formula>"CW 2130-R11"</formula>
    </cfRule>
    <cfRule type="cellIs" dxfId="75" priority="76" stopIfTrue="1" operator="equal">
      <formula>"CW 3120-R2"</formula>
    </cfRule>
    <cfRule type="cellIs" dxfId="74" priority="77" stopIfTrue="1" operator="equal">
      <formula>"CW 3240-R7"</formula>
    </cfRule>
  </conditionalFormatting>
  <conditionalFormatting sqref="D138">
    <cfRule type="cellIs" dxfId="73" priority="72" stopIfTrue="1" operator="equal">
      <formula>"CW 2130-R11"</formula>
    </cfRule>
    <cfRule type="cellIs" dxfId="72" priority="73" stopIfTrue="1" operator="equal">
      <formula>"CW 3120-R2"</formula>
    </cfRule>
    <cfRule type="cellIs" dxfId="71" priority="74" stopIfTrue="1" operator="equal">
      <formula>"CW 3240-R7"</formula>
    </cfRule>
  </conditionalFormatting>
  <conditionalFormatting sqref="D144">
    <cfRule type="cellIs" dxfId="70" priority="69" stopIfTrue="1" operator="equal">
      <formula>"CW 2130-R11"</formula>
    </cfRule>
    <cfRule type="cellIs" dxfId="69" priority="70" stopIfTrue="1" operator="equal">
      <formula>"CW 3120-R2"</formula>
    </cfRule>
    <cfRule type="cellIs" dxfId="68" priority="71" stopIfTrue="1" operator="equal">
      <formula>"CW 3240-R7"</formula>
    </cfRule>
  </conditionalFormatting>
  <conditionalFormatting sqref="D149">
    <cfRule type="cellIs" dxfId="67" priority="66" stopIfTrue="1" operator="equal">
      <formula>"CW 2130-R11"</formula>
    </cfRule>
    <cfRule type="cellIs" dxfId="66" priority="67" stopIfTrue="1" operator="equal">
      <formula>"CW 3120-R2"</formula>
    </cfRule>
    <cfRule type="cellIs" dxfId="65" priority="68" stopIfTrue="1" operator="equal">
      <formula>"CW 3240-R7"</formula>
    </cfRule>
  </conditionalFormatting>
  <conditionalFormatting sqref="D188">
    <cfRule type="cellIs" dxfId="64" priority="63" stopIfTrue="1" operator="equal">
      <formula>"CW 2130-R11"</formula>
    </cfRule>
    <cfRule type="cellIs" dxfId="63" priority="64" stopIfTrue="1" operator="equal">
      <formula>"CW 3120-R2"</formula>
    </cfRule>
    <cfRule type="cellIs" dxfId="62" priority="65" stopIfTrue="1" operator="equal">
      <formula>"CW 3240-R7"</formula>
    </cfRule>
  </conditionalFormatting>
  <conditionalFormatting sqref="D190">
    <cfRule type="cellIs" dxfId="61" priority="60" stopIfTrue="1" operator="equal">
      <formula>"CW 2130-R11"</formula>
    </cfRule>
    <cfRule type="cellIs" dxfId="60" priority="61" stopIfTrue="1" operator="equal">
      <formula>"CW 3120-R2"</formula>
    </cfRule>
    <cfRule type="cellIs" dxfId="59" priority="62" stopIfTrue="1" operator="equal">
      <formula>"CW 3240-R7"</formula>
    </cfRule>
  </conditionalFormatting>
  <conditionalFormatting sqref="D192">
    <cfRule type="cellIs" dxfId="58" priority="57" stopIfTrue="1" operator="equal">
      <formula>"CW 2130-R11"</formula>
    </cfRule>
    <cfRule type="cellIs" dxfId="57" priority="58" stopIfTrue="1" operator="equal">
      <formula>"CW 3120-R2"</formula>
    </cfRule>
    <cfRule type="cellIs" dxfId="56" priority="59" stopIfTrue="1" operator="equal">
      <formula>"CW 3240-R7"</formula>
    </cfRule>
  </conditionalFormatting>
  <conditionalFormatting sqref="D220">
    <cfRule type="cellIs" dxfId="55" priority="54" stopIfTrue="1" operator="equal">
      <formula>"CW 2130-R11"</formula>
    </cfRule>
    <cfRule type="cellIs" dxfId="54" priority="55" stopIfTrue="1" operator="equal">
      <formula>"CW 3120-R2"</formula>
    </cfRule>
    <cfRule type="cellIs" dxfId="53" priority="56" stopIfTrue="1" operator="equal">
      <formula>"CW 3240-R7"</formula>
    </cfRule>
  </conditionalFormatting>
  <conditionalFormatting sqref="D226">
    <cfRule type="cellIs" dxfId="52" priority="51" stopIfTrue="1" operator="equal">
      <formula>"CW 2130-R11"</formula>
    </cfRule>
    <cfRule type="cellIs" dxfId="51" priority="52" stopIfTrue="1" operator="equal">
      <formula>"CW 3120-R2"</formula>
    </cfRule>
    <cfRule type="cellIs" dxfId="50" priority="53" stopIfTrue="1" operator="equal">
      <formula>"CW 3240-R7"</formula>
    </cfRule>
  </conditionalFormatting>
  <conditionalFormatting sqref="D231">
    <cfRule type="cellIs" dxfId="49" priority="48" stopIfTrue="1" operator="equal">
      <formula>"CW 2130-R11"</formula>
    </cfRule>
    <cfRule type="cellIs" dxfId="48" priority="49" stopIfTrue="1" operator="equal">
      <formula>"CW 3120-R2"</formula>
    </cfRule>
    <cfRule type="cellIs" dxfId="47" priority="50" stopIfTrue="1" operator="equal">
      <formula>"CW 3240-R7"</formula>
    </cfRule>
  </conditionalFormatting>
  <conditionalFormatting sqref="D271">
    <cfRule type="cellIs" dxfId="46" priority="45" stopIfTrue="1" operator="equal">
      <formula>"CW 2130-R11"</formula>
    </cfRule>
    <cfRule type="cellIs" dxfId="45" priority="46" stopIfTrue="1" operator="equal">
      <formula>"CW 3120-R2"</formula>
    </cfRule>
    <cfRule type="cellIs" dxfId="44" priority="47" stopIfTrue="1" operator="equal">
      <formula>"CW 3240-R7"</formula>
    </cfRule>
  </conditionalFormatting>
  <conditionalFormatting sqref="D273">
    <cfRule type="cellIs" dxfId="43" priority="42" stopIfTrue="1" operator="equal">
      <formula>"CW 2130-R11"</formula>
    </cfRule>
    <cfRule type="cellIs" dxfId="42" priority="43" stopIfTrue="1" operator="equal">
      <formula>"CW 3120-R2"</formula>
    </cfRule>
    <cfRule type="cellIs" dxfId="41" priority="44" stopIfTrue="1" operator="equal">
      <formula>"CW 3240-R7"</formula>
    </cfRule>
  </conditionalFormatting>
  <conditionalFormatting sqref="D275">
    <cfRule type="cellIs" dxfId="40" priority="39" stopIfTrue="1" operator="equal">
      <formula>"CW 2130-R11"</formula>
    </cfRule>
    <cfRule type="cellIs" dxfId="39" priority="40" stopIfTrue="1" operator="equal">
      <formula>"CW 3120-R2"</formula>
    </cfRule>
    <cfRule type="cellIs" dxfId="38" priority="41" stopIfTrue="1" operator="equal">
      <formula>"CW 3240-R7"</formula>
    </cfRule>
  </conditionalFormatting>
  <conditionalFormatting sqref="D292">
    <cfRule type="cellIs" dxfId="37" priority="36" stopIfTrue="1" operator="equal">
      <formula>"CW 2130-R11"</formula>
    </cfRule>
    <cfRule type="cellIs" dxfId="36" priority="37" stopIfTrue="1" operator="equal">
      <formula>"CW 3120-R2"</formula>
    </cfRule>
    <cfRule type="cellIs" dxfId="35" priority="38" stopIfTrue="1" operator="equal">
      <formula>"CW 3240-R7"</formula>
    </cfRule>
  </conditionalFormatting>
  <conditionalFormatting sqref="D297">
    <cfRule type="cellIs" dxfId="34" priority="33" stopIfTrue="1" operator="equal">
      <formula>"CW 2130-R11"</formula>
    </cfRule>
    <cfRule type="cellIs" dxfId="33" priority="34" stopIfTrue="1" operator="equal">
      <formula>"CW 3120-R2"</formula>
    </cfRule>
    <cfRule type="cellIs" dxfId="32" priority="35" stopIfTrue="1" operator="equal">
      <formula>"CW 3240-R7"</formula>
    </cfRule>
  </conditionalFormatting>
  <conditionalFormatting sqref="D303">
    <cfRule type="cellIs" dxfId="31" priority="30" stopIfTrue="1" operator="equal">
      <formula>"CW 2130-R11"</formula>
    </cfRule>
    <cfRule type="cellIs" dxfId="30" priority="31" stopIfTrue="1" operator="equal">
      <formula>"CW 3120-R2"</formula>
    </cfRule>
    <cfRule type="cellIs" dxfId="29" priority="32" stopIfTrue="1" operator="equal">
      <formula>"CW 3240-R7"</formula>
    </cfRule>
  </conditionalFormatting>
  <conditionalFormatting sqref="D308">
    <cfRule type="cellIs" dxfId="28" priority="27" stopIfTrue="1" operator="equal">
      <formula>"CW 2130-R11"</formula>
    </cfRule>
    <cfRule type="cellIs" dxfId="27" priority="28" stopIfTrue="1" operator="equal">
      <formula>"CW 3120-R2"</formula>
    </cfRule>
    <cfRule type="cellIs" dxfId="26" priority="29" stopIfTrue="1" operator="equal">
      <formula>"CW 3240-R7"</formula>
    </cfRule>
  </conditionalFormatting>
  <conditionalFormatting sqref="D345">
    <cfRule type="cellIs" dxfId="25" priority="24" stopIfTrue="1" operator="equal">
      <formula>"CW 2130-R11"</formula>
    </cfRule>
    <cfRule type="cellIs" dxfId="24" priority="25" stopIfTrue="1" operator="equal">
      <formula>"CW 3120-R2"</formula>
    </cfRule>
    <cfRule type="cellIs" dxfId="23" priority="26" stopIfTrue="1" operator="equal">
      <formula>"CW 3240-R7"</formula>
    </cfRule>
  </conditionalFormatting>
  <conditionalFormatting sqref="D347">
    <cfRule type="cellIs" dxfId="22" priority="21" stopIfTrue="1" operator="equal">
      <formula>"CW 2130-R11"</formula>
    </cfRule>
    <cfRule type="cellIs" dxfId="21" priority="22" stopIfTrue="1" operator="equal">
      <formula>"CW 3120-R2"</formula>
    </cfRule>
    <cfRule type="cellIs" dxfId="20" priority="23" stopIfTrue="1" operator="equal">
      <formula>"CW 3240-R7"</formula>
    </cfRule>
  </conditionalFormatting>
  <conditionalFormatting sqref="D349">
    <cfRule type="cellIs" dxfId="19" priority="18" stopIfTrue="1" operator="equal">
      <formula>"CW 2130-R11"</formula>
    </cfRule>
    <cfRule type="cellIs" dxfId="18" priority="19" stopIfTrue="1" operator="equal">
      <formula>"CW 3120-R2"</formula>
    </cfRule>
    <cfRule type="cellIs" dxfId="17" priority="20" stopIfTrue="1" operator="equal">
      <formula>"CW 3240-R7"</formula>
    </cfRule>
  </conditionalFormatting>
  <conditionalFormatting sqref="D354">
    <cfRule type="cellIs" dxfId="16" priority="15" stopIfTrue="1" operator="equal">
      <formula>"CW 2130-R11"</formula>
    </cfRule>
    <cfRule type="cellIs" dxfId="15" priority="16" stopIfTrue="1" operator="equal">
      <formula>"CW 3120-R2"</formula>
    </cfRule>
    <cfRule type="cellIs" dxfId="14" priority="17" stopIfTrue="1" operator="equal">
      <formula>"CW 3240-R7"</formula>
    </cfRule>
  </conditionalFormatting>
  <conditionalFormatting sqref="D361">
    <cfRule type="cellIs" dxfId="13" priority="12" stopIfTrue="1" operator="equal">
      <formula>"CW 2130-R11"</formula>
    </cfRule>
    <cfRule type="cellIs" dxfId="12" priority="13" stopIfTrue="1" operator="equal">
      <formula>"CW 3120-R2"</formula>
    </cfRule>
    <cfRule type="cellIs" dxfId="11" priority="14" stopIfTrue="1" operator="equal">
      <formula>"CW 3240-R7"</formula>
    </cfRule>
  </conditionalFormatting>
  <conditionalFormatting sqref="D43">
    <cfRule type="cellIs" dxfId="10" priority="9" stopIfTrue="1" operator="equal">
      <formula>"CW 2130-R11"</formula>
    </cfRule>
    <cfRule type="cellIs" dxfId="9" priority="10" stopIfTrue="1" operator="equal">
      <formula>"CW 3120-R2"</formula>
    </cfRule>
    <cfRule type="cellIs" dxfId="8" priority="11" stopIfTrue="1" operator="equal">
      <formula>"CW 3240-R7"</formula>
    </cfRule>
  </conditionalFormatting>
  <conditionalFormatting sqref="D95">
    <cfRule type="cellIs" dxfId="7" priority="6" stopIfTrue="1" operator="equal">
      <formula>"CW 2130-R11"</formula>
    </cfRule>
    <cfRule type="cellIs" dxfId="6" priority="7" stopIfTrue="1" operator="equal">
      <formula>"CW 3120-R2"</formula>
    </cfRule>
    <cfRule type="cellIs" dxfId="5" priority="8" stopIfTrue="1" operator="equal">
      <formula>"CW 3240-R7"</formula>
    </cfRule>
  </conditionalFormatting>
  <conditionalFormatting sqref="D120">
    <cfRule type="cellIs" dxfId="4" priority="4" stopIfTrue="1" operator="equal">
      <formula>"CW 3120-R2"</formula>
    </cfRule>
    <cfRule type="cellIs" dxfId="3" priority="5" stopIfTrue="1" operator="equal">
      <formula>"CW 3240-R7"</formula>
    </cfRule>
  </conditionalFormatting>
  <conditionalFormatting sqref="D21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5">
    <dataValidation type="decimal" operator="equal" allowBlank="1" showInputMessage="1" showErrorMessage="1" errorTitle="ENTRY ERROR!" error="Approx. Quantity  for this Item _x000a_must be a whole number. " prompt="Enter the Approx. Quantity_x000a_" sqref="F126 F205 F285 F371 F380 F403 F409">
      <formula1>IF(F126&gt;=0,ROUND(F126,0),0)</formula1>
    </dataValidation>
    <dataValidation type="decimal" operator="greaterThan" allowBlank="1" showErrorMessage="1" errorTitle="Illegal Entry " error="Unit Prices must be greater than 0. " prompt="Enter your Unit Bid Price._x000a_You do not need to type in the &quot;$&quot;" sqref="G208">
      <formula1>0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18 G34:G37 G40 G15:G16 G25 G23 G20 G32 G362 G28:G29 G432:G442 G48 G51 G45 G61 G54:G59 G63:G65 G68:G69 G78 G88 G80:G86 G191 G103 G105 G98:G100 G74:G75 G94:G95 G107:G110 G134 G129:G132 G115 G112 G118 G121 G90:G91 G140:G141 G222:G223 G233 G243 G235:G241 G295:G296 G262 G264 G418:G419 G251:G253 G272 G293 G290:G291 G277 G287 G280 G245:G246 G256:G259 G205 G248 G227 G266:G270 G274 G299:G300 G310 G320 G312:G318 G352:G353 G337 G339 G326 G346 G350 G348 G306:G307 G285 G304 G341:G344 G329:G334 G136:G137 G151 G161 G153:G159 G217:G219 G179 G181 G167:G169 G189 G215 G207 G194 G209 G197 G147:G148 G172:G176 G126 G145 G183:G187 G200 G163:G164 G212:G213 G124 G203 G283 G322:G323 G366 G369 G371 G378 G375 G380 G401 G403 G12:G13 G385:G386 G388 G391 G394:G395 G397 G407 G42:G43 G382 G422 G425 G229:G230 G409 G411 G413 G415 G356:G357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9 G11 G14 G26:G27 G24 G402 G41 G38:G39 G49:G50 G288:G289 G62 G79 G87 G89 G92:G93 G104 G101:G102 G106 G96:G97 G135 G116:G117 G52:G53 G119:G120 G122:G123 G228 G234 G242 G244 G263 G260:G261 G265 G254:G255 G294 G278:G279 G210:G211 G281:G282 G249:G250 G247 G286 G305 G311 G319 G321 G338 G335:G336 G340 G327 G351 G324:G325 G146 G152 G160 G162 G180 G177:G178 G182 G170:G171 G216 G195:G196 G206 G198:G199 G165:G166 G201:G202 G127:G128 G125 G204 G284 G363:G365 G367:G368 G370 G379 G372:G374 G376:G377 G398:G400 G33 G6:G8 G17 G381 G383:G384 G387 G389:G390 G392:G393 G396 G404:G406 G408 G410 G412 G414 G416:G417 G420:G421 G423:G424 G429:G431 G444 G21:G22 G30:G31 G44 G46:G47 G60 G66:G67 G71:G73 G76:G77 G113:G114 G133 G138:G139 G143:G144 G149:G150 G188 G190 G192:G193 G214 G220:G221 G225:G226 G231:G232 G271 G273 G275:G276 G292 G297:G298 G302:G303 G308:G309 G345 G347 G354:G355 G359:G361 G111 G349">
      <formula1>"isblank(G3)"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445">
      <formula1>IF(AND(G445&gt;=0.01,G445&lt;=G460*0.05),ROUND(G445,2),0.01)</formula1>
    </dataValidation>
  </dataValidations>
  <pageMargins left="0.5" right="0.5" top="0.75" bottom="0.75" header="0.25" footer="0.25"/>
  <pageSetup scale="76" orientation="portrait" r:id="rId1"/>
  <headerFooter alignWithMargins="0">
    <oddHeader>&amp;L&amp;10The City of Winnipeg
Tender No. 619-2020 
&amp;R&amp;10Bid Submission
&amp;P of &amp;N</oddHeader>
    <oddFooter xml:space="preserve">&amp;R                   </oddFooter>
  </headerFooter>
  <rowBreaks count="22" manualBreakCount="22">
    <brk id="29" min="1" max="7" man="1"/>
    <brk id="45" max="16383" man="1"/>
    <brk id="70" max="16383" man="1"/>
    <brk id="91" max="16383" man="1"/>
    <brk id="112" max="16383" man="1"/>
    <brk id="142" max="16383" man="1"/>
    <brk id="164" max="16383" man="1"/>
    <brk id="189" max="16383" man="1"/>
    <brk id="213" max="16383" man="1"/>
    <brk id="224" max="16383" man="1"/>
    <brk id="248" max="16383" man="1"/>
    <brk id="296" max="16383" man="1"/>
    <brk id="301" max="16383" man="1"/>
    <brk id="323" max="16383" man="1"/>
    <brk id="348" max="16383" man="1"/>
    <brk id="358" max="16383" man="1"/>
    <brk id="382" max="16383" man="1"/>
    <brk id="403" max="16383" man="1"/>
    <brk id="426" max="16383" man="1"/>
    <brk id="440" max="16383" man="1"/>
    <brk id="443" max="16383" man="1"/>
    <brk id="4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(2 Part w cond funds)</vt:lpstr>
      <vt:lpstr>'FORM B - (2 Part w cond funds)'!Print_Area</vt:lpstr>
      <vt:lpstr>'FORM B - (2 Part w cond funds)'!Print_Titles</vt:lpstr>
      <vt:lpstr>'FORM B - (2 Part w cond funds)'!XEVERYTHING</vt:lpstr>
      <vt:lpstr>'FORM B - (2 Part w cond funds)'!XITEMS</vt:lpstr>
    </vt:vector>
  </TitlesOfParts>
  <Company>City of Winnipeg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Revised January 2019_x000d_
_x000d_
_x000d_
_x000d_
File Size 129,536</dc:description>
  <cp:lastModifiedBy>Caleb Olfert</cp:lastModifiedBy>
  <cp:lastPrinted>2020-01-28T21:00:15Z</cp:lastPrinted>
  <dcterms:created xsi:type="dcterms:W3CDTF">1999-03-31T15:44:33Z</dcterms:created>
  <dcterms:modified xsi:type="dcterms:W3CDTF">2021-02-18T16:54:52Z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