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618-2020 Dillon\Submission 3\"/>
    </mc:Choice>
  </mc:AlternateContent>
  <xr:revisionPtr revIDLastSave="0" documentId="13_ncr:1_{6958578F-B301-4260-8E02-E70870D79C7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ORM B-618-2020" sheetId="13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'[2]FORM B - PRICES'!#REF!</definedName>
    <definedName name="_12TENDER_SUBMISSI">#REF!</definedName>
    <definedName name="_1PAGE_1_OF_13" localSheetId="0">'FORM B-618-2020'!#REF!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'[2]FORM B - PRICES'!#REF!</definedName>
    <definedName name="_4PAGE_1_OF_13">#REF!</definedName>
    <definedName name="_5TENDER_NO._181" localSheetId="0">'FORM B-618-2020'!#REF!</definedName>
    <definedName name="_8TENDER_NO._181" localSheetId="0">'[2]FORM B - PRICES'!#REF!</definedName>
    <definedName name="_8TENDER_NO._181">#REF!</definedName>
    <definedName name="_9TENDER_SUBMISSI" localSheetId="0">'FORM B-618-2020'!#REF!</definedName>
    <definedName name="_xlnm._FilterDatabase" localSheetId="0" hidden="1">'FORM B-618-2020'!$A$1:$H$739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B-618-2020'!#REF!</definedName>
    <definedName name="HEADER">#REF!</definedName>
    <definedName name="_xlnm.Print_Area" localSheetId="0">'FORM B-618-2020'!$B$1:$H$739</definedName>
    <definedName name="_xlnm.Print_Titles" localSheetId="0">'FORM B-618-2020'!$1:$5</definedName>
    <definedName name="_xlnm.Print_Titles">#REF!</definedName>
    <definedName name="TEMP" localSheetId="0">'FORM B-618-2020'!#REF!</definedName>
    <definedName name="TEMP">#REF!</definedName>
    <definedName name="TESTHEAD" localSheetId="0">'FORM B-618-2020'!#REF!</definedName>
    <definedName name="TESTHEAD">#REF!</definedName>
    <definedName name="XEVERYTHING" localSheetId="0">'FORM B-618-2020'!$B$1:$IG$716</definedName>
    <definedName name="XEVERYTHING">#REF!</definedName>
    <definedName name="XITEMS" localSheetId="0">'FORM B-618-2020'!$B$7:$IG$716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C737" i="13" l="1"/>
  <c r="B737" i="13"/>
  <c r="B733" i="13"/>
  <c r="B723" i="13"/>
  <c r="B721" i="13"/>
  <c r="C719" i="13"/>
  <c r="B719" i="13"/>
  <c r="H718" i="13"/>
  <c r="H719" i="13" s="1"/>
  <c r="H737" i="13" s="1"/>
  <c r="C716" i="13"/>
  <c r="C735" i="13" s="1"/>
  <c r="B716" i="13"/>
  <c r="B735" i="13" s="1"/>
  <c r="H715" i="13"/>
  <c r="H714" i="13"/>
  <c r="H713" i="13"/>
  <c r="H712" i="13"/>
  <c r="H711" i="13"/>
  <c r="H710" i="13"/>
  <c r="C707" i="13"/>
  <c r="C734" i="13" s="1"/>
  <c r="B707" i="13"/>
  <c r="B734" i="13" s="1"/>
  <c r="H706" i="13"/>
  <c r="H705" i="13"/>
  <c r="H704" i="13"/>
  <c r="H703" i="13"/>
  <c r="H702" i="13"/>
  <c r="H701" i="13"/>
  <c r="H700" i="13"/>
  <c r="H699" i="13"/>
  <c r="C695" i="13"/>
  <c r="B695" i="13"/>
  <c r="B731" i="13" s="1"/>
  <c r="H694" i="13"/>
  <c r="H693" i="13"/>
  <c r="H692" i="13"/>
  <c r="H690" i="13"/>
  <c r="H689" i="13"/>
  <c r="H687" i="13"/>
  <c r="H686" i="13"/>
  <c r="H685" i="13"/>
  <c r="H684" i="13"/>
  <c r="H683" i="13"/>
  <c r="H681" i="13"/>
  <c r="H678" i="13"/>
  <c r="H676" i="13"/>
  <c r="H675" i="13"/>
  <c r="H673" i="13"/>
  <c r="H672" i="13"/>
  <c r="H670" i="13"/>
  <c r="H668" i="13"/>
  <c r="H667" i="13"/>
  <c r="H666" i="13"/>
  <c r="H665" i="13"/>
  <c r="H664" i="13"/>
  <c r="H662" i="13"/>
  <c r="H660" i="13"/>
  <c r="H659" i="13"/>
  <c r="H658" i="13"/>
  <c r="H656" i="13"/>
  <c r="H654" i="13"/>
  <c r="H653" i="13"/>
  <c r="H651" i="13"/>
  <c r="H650" i="13"/>
  <c r="H649" i="13"/>
  <c r="H648" i="13"/>
  <c r="H647" i="13"/>
  <c r="H645" i="13"/>
  <c r="H642" i="13"/>
  <c r="H641" i="13"/>
  <c r="H639" i="13"/>
  <c r="H637" i="13"/>
  <c r="H635" i="13"/>
  <c r="H633" i="13"/>
  <c r="H632" i="13"/>
  <c r="H630" i="13"/>
  <c r="H629" i="13"/>
  <c r="H627" i="13"/>
  <c r="H626" i="13"/>
  <c r="H625" i="13"/>
  <c r="H623" i="13"/>
  <c r="H621" i="13"/>
  <c r="H617" i="13"/>
  <c r="C613" i="13"/>
  <c r="C730" i="13" s="1"/>
  <c r="B613" i="13"/>
  <c r="B730" i="13" s="1"/>
  <c r="H612" i="13"/>
  <c r="H611" i="13"/>
  <c r="H608" i="13"/>
  <c r="H607" i="13"/>
  <c r="H605" i="13"/>
  <c r="H602" i="13"/>
  <c r="H600" i="13"/>
  <c r="H599" i="13"/>
  <c r="H596" i="13"/>
  <c r="H593" i="13"/>
  <c r="H592" i="13"/>
  <c r="H590" i="13"/>
  <c r="H587" i="13"/>
  <c r="E587" i="13"/>
  <c r="D587" i="13"/>
  <c r="C587" i="13"/>
  <c r="H585" i="13"/>
  <c r="H582" i="13"/>
  <c r="H580" i="13"/>
  <c r="H578" i="13"/>
  <c r="H577" i="13"/>
  <c r="H576" i="13"/>
  <c r="H575" i="13"/>
  <c r="H573" i="13"/>
  <c r="H571" i="13"/>
  <c r="H569" i="13"/>
  <c r="H568" i="13"/>
  <c r="H566" i="13"/>
  <c r="C563" i="13"/>
  <c r="C729" i="13" s="1"/>
  <c r="B563" i="13"/>
  <c r="B729" i="13" s="1"/>
  <c r="H562" i="13"/>
  <c r="H561" i="13"/>
  <c r="H558" i="13"/>
  <c r="H557" i="13"/>
  <c r="H555" i="13"/>
  <c r="H552" i="13"/>
  <c r="H550" i="13"/>
  <c r="H549" i="13"/>
  <c r="H547" i="13"/>
  <c r="H544" i="13"/>
  <c r="H541" i="13"/>
  <c r="H540" i="13"/>
  <c r="H539" i="13"/>
  <c r="H536" i="13"/>
  <c r="H533" i="13"/>
  <c r="H532" i="13"/>
  <c r="H530" i="13"/>
  <c r="H528" i="13"/>
  <c r="E528" i="13"/>
  <c r="D528" i="13"/>
  <c r="C528" i="13"/>
  <c r="H527" i="13"/>
  <c r="E527" i="13"/>
  <c r="D527" i="13"/>
  <c r="C527" i="13"/>
  <c r="H525" i="13"/>
  <c r="H522" i="13"/>
  <c r="H520" i="13"/>
  <c r="H518" i="13"/>
  <c r="H517" i="13"/>
  <c r="H516" i="13"/>
  <c r="H515" i="13"/>
  <c r="H513" i="13"/>
  <c r="H511" i="13"/>
  <c r="H509" i="13"/>
  <c r="H508" i="13"/>
  <c r="H506" i="13"/>
  <c r="C503" i="13"/>
  <c r="C728" i="13" s="1"/>
  <c r="B503" i="13"/>
  <c r="B728" i="13" s="1"/>
  <c r="H502" i="13"/>
  <c r="H501" i="13"/>
  <c r="H498" i="13"/>
  <c r="H497" i="13"/>
  <c r="H496" i="13"/>
  <c r="H495" i="13"/>
  <c r="H493" i="13"/>
  <c r="H491" i="13"/>
  <c r="H490" i="13"/>
  <c r="H489" i="13"/>
  <c r="H488" i="13"/>
  <c r="H485" i="13"/>
  <c r="H483" i="13"/>
  <c r="F480" i="13"/>
  <c r="H480" i="13" s="1"/>
  <c r="H477" i="13"/>
  <c r="H475" i="13"/>
  <c r="H473" i="13"/>
  <c r="H472" i="13"/>
  <c r="H470" i="13"/>
  <c r="H467" i="13"/>
  <c r="H466" i="13"/>
  <c r="H465" i="13"/>
  <c r="H462" i="13"/>
  <c r="H461" i="13"/>
  <c r="H460" i="13"/>
  <c r="H459" i="13"/>
  <c r="H456" i="13"/>
  <c r="H455" i="13"/>
  <c r="H454" i="13"/>
  <c r="H451" i="13"/>
  <c r="H449" i="13"/>
  <c r="H448" i="13"/>
  <c r="F447" i="13"/>
  <c r="H447" i="13" s="1"/>
  <c r="H446" i="13"/>
  <c r="H444" i="13"/>
  <c r="H442" i="13"/>
  <c r="H441" i="13"/>
  <c r="H439" i="13"/>
  <c r="H437" i="13"/>
  <c r="H436" i="13"/>
  <c r="H434" i="13"/>
  <c r="H433" i="13"/>
  <c r="C430" i="13"/>
  <c r="B430" i="13"/>
  <c r="B727" i="13" s="1"/>
  <c r="H429" i="13"/>
  <c r="H428" i="13"/>
  <c r="F425" i="13"/>
  <c r="H425" i="13" s="1"/>
  <c r="F424" i="13"/>
  <c r="H424" i="13" s="1"/>
  <c r="H422" i="13"/>
  <c r="H420" i="13"/>
  <c r="H418" i="13"/>
  <c r="H416" i="13"/>
  <c r="H414" i="13"/>
  <c r="H410" i="13"/>
  <c r="H408" i="13"/>
  <c r="H407" i="13"/>
  <c r="H406" i="13"/>
  <c r="H404" i="13"/>
  <c r="F402" i="13"/>
  <c r="H402" i="13" s="1"/>
  <c r="H399" i="13"/>
  <c r="H398" i="13"/>
  <c r="H397" i="13"/>
  <c r="H396" i="13"/>
  <c r="H395" i="13"/>
  <c r="H392" i="13"/>
  <c r="H389" i="13"/>
  <c r="H388" i="13"/>
  <c r="H386" i="13"/>
  <c r="H383" i="13"/>
  <c r="H382" i="13"/>
  <c r="H381" i="13"/>
  <c r="H380" i="13"/>
  <c r="H379" i="13"/>
  <c r="H378" i="13"/>
  <c r="F376" i="13"/>
  <c r="F384" i="13" s="1"/>
  <c r="H384" i="13" s="1"/>
  <c r="F373" i="13"/>
  <c r="H373" i="13" s="1"/>
  <c r="H372" i="13"/>
  <c r="C368" i="13"/>
  <c r="C726" i="13" s="1"/>
  <c r="B368" i="13"/>
  <c r="B726" i="13" s="1"/>
  <c r="H367" i="13"/>
  <c r="H366" i="13"/>
  <c r="H363" i="13"/>
  <c r="H362" i="13"/>
  <c r="H360" i="13"/>
  <c r="H358" i="13"/>
  <c r="H356" i="13"/>
  <c r="H354" i="13"/>
  <c r="H350" i="13"/>
  <c r="H348" i="13"/>
  <c r="H347" i="13"/>
  <c r="H346" i="13"/>
  <c r="H345" i="13"/>
  <c r="H344" i="13"/>
  <c r="H342" i="13"/>
  <c r="F340" i="13"/>
  <c r="H340" i="13" s="1"/>
  <c r="H337" i="13"/>
  <c r="H336" i="13"/>
  <c r="H335" i="13"/>
  <c r="H332" i="13"/>
  <c r="H331" i="13"/>
  <c r="H330" i="13"/>
  <c r="H327" i="13"/>
  <c r="H326" i="13"/>
  <c r="H324" i="13"/>
  <c r="H322" i="13"/>
  <c r="F322" i="13"/>
  <c r="H321" i="13"/>
  <c r="H320" i="13"/>
  <c r="H319" i="13"/>
  <c r="H318" i="13"/>
  <c r="H317" i="13"/>
  <c r="H316" i="13"/>
  <c r="H314" i="13"/>
  <c r="H311" i="13"/>
  <c r="H310" i="13"/>
  <c r="C306" i="13"/>
  <c r="B306" i="13"/>
  <c r="B725" i="13" s="1"/>
  <c r="H305" i="13"/>
  <c r="H304" i="13"/>
  <c r="H301" i="13"/>
  <c r="H300" i="13"/>
  <c r="H298" i="13"/>
  <c r="H296" i="13"/>
  <c r="H293" i="13"/>
  <c r="H291" i="13"/>
  <c r="H289" i="13"/>
  <c r="H286" i="13"/>
  <c r="H282" i="13"/>
  <c r="H280" i="13"/>
  <c r="H279" i="13"/>
  <c r="H278" i="13"/>
  <c r="H277" i="13"/>
  <c r="H276" i="13"/>
  <c r="H274" i="13"/>
  <c r="F272" i="13"/>
  <c r="H272" i="13" s="1"/>
  <c r="H269" i="13"/>
  <c r="H268" i="13"/>
  <c r="H267" i="13"/>
  <c r="H264" i="13"/>
  <c r="H263" i="13"/>
  <c r="H262" i="13"/>
  <c r="H259" i="13"/>
  <c r="H258" i="13"/>
  <c r="H256" i="13"/>
  <c r="F254" i="13"/>
  <c r="H254" i="13" s="1"/>
  <c r="H253" i="13"/>
  <c r="H252" i="13"/>
  <c r="H251" i="13"/>
  <c r="H250" i="13"/>
  <c r="H249" i="13"/>
  <c r="H248" i="13"/>
  <c r="H246" i="13"/>
  <c r="H243" i="13"/>
  <c r="H242" i="13"/>
  <c r="C238" i="13"/>
  <c r="C724" i="13" s="1"/>
  <c r="B238" i="13"/>
  <c r="B724" i="13" s="1"/>
  <c r="H237" i="13"/>
  <c r="F236" i="13"/>
  <c r="H236" i="13" s="1"/>
  <c r="F230" i="13"/>
  <c r="H228" i="13"/>
  <c r="H227" i="13"/>
  <c r="H226" i="13"/>
  <c r="H225" i="13"/>
  <c r="H224" i="13"/>
  <c r="H221" i="13"/>
  <c r="H219" i="13"/>
  <c r="H217" i="13"/>
  <c r="H215" i="13"/>
  <c r="H212" i="13"/>
  <c r="H209" i="13"/>
  <c r="H206" i="13"/>
  <c r="H203" i="13"/>
  <c r="H201" i="13"/>
  <c r="H200" i="13"/>
  <c r="F197" i="13"/>
  <c r="H197" i="13" s="1"/>
  <c r="H196" i="13"/>
  <c r="H195" i="13"/>
  <c r="H194" i="13"/>
  <c r="H193" i="13"/>
  <c r="H191" i="13"/>
  <c r="H189" i="13"/>
  <c r="H186" i="13"/>
  <c r="H185" i="13"/>
  <c r="H184" i="13"/>
  <c r="H183" i="13"/>
  <c r="H182" i="13"/>
  <c r="F179" i="13"/>
  <c r="H179" i="13" s="1"/>
  <c r="F178" i="13"/>
  <c r="H178" i="13" s="1"/>
  <c r="H176" i="13"/>
  <c r="H175" i="13"/>
  <c r="F174" i="13"/>
  <c r="H174" i="13" s="1"/>
  <c r="F171" i="13"/>
  <c r="H171" i="13" s="1"/>
  <c r="F169" i="13"/>
  <c r="H169" i="13" s="1"/>
  <c r="F168" i="13"/>
  <c r="H168" i="13" s="1"/>
  <c r="F166" i="13"/>
  <c r="H166" i="13" s="1"/>
  <c r="H163" i="13"/>
  <c r="H162" i="13"/>
  <c r="H161" i="13"/>
  <c r="H160" i="13"/>
  <c r="F158" i="13"/>
  <c r="F164" i="13" s="1"/>
  <c r="H164" i="13" s="1"/>
  <c r="H155" i="13"/>
  <c r="F153" i="13"/>
  <c r="H153" i="13" s="1"/>
  <c r="F151" i="13"/>
  <c r="H151" i="13" s="1"/>
  <c r="H150" i="13"/>
  <c r="F149" i="13"/>
  <c r="H149" i="13" s="1"/>
  <c r="F146" i="13"/>
  <c r="F148" i="13" s="1"/>
  <c r="H148" i="13" s="1"/>
  <c r="F145" i="13"/>
  <c r="H145" i="13" s="1"/>
  <c r="F144" i="13"/>
  <c r="H144" i="13" s="1"/>
  <c r="C141" i="13"/>
  <c r="C723" i="13" s="1"/>
  <c r="H140" i="13"/>
  <c r="H139" i="13"/>
  <c r="H136" i="13"/>
  <c r="H135" i="13"/>
  <c r="H133" i="13"/>
  <c r="H131" i="13"/>
  <c r="H130" i="13"/>
  <c r="H129" i="13"/>
  <c r="H127" i="13"/>
  <c r="H124" i="13"/>
  <c r="H121" i="13"/>
  <c r="H119" i="13"/>
  <c r="H118" i="13"/>
  <c r="H116" i="13"/>
  <c r="H113" i="13"/>
  <c r="H112" i="13"/>
  <c r="H109" i="13"/>
  <c r="H106" i="13"/>
  <c r="H104" i="13"/>
  <c r="H101" i="13"/>
  <c r="H99" i="13"/>
  <c r="H98" i="13"/>
  <c r="H97" i="13"/>
  <c r="H96" i="13"/>
  <c r="H94" i="13"/>
  <c r="H92" i="13"/>
  <c r="H90" i="13"/>
  <c r="H89" i="13"/>
  <c r="H87" i="13"/>
  <c r="C84" i="13"/>
  <c r="B84" i="13"/>
  <c r="B722" i="13" s="1"/>
  <c r="H83" i="13"/>
  <c r="H82" i="13"/>
  <c r="H79" i="13"/>
  <c r="H78" i="13"/>
  <c r="H77" i="13"/>
  <c r="H75" i="13"/>
  <c r="H73" i="13"/>
  <c r="H72" i="13"/>
  <c r="H71" i="13"/>
  <c r="H70" i="13"/>
  <c r="H69" i="13"/>
  <c r="H68" i="13"/>
  <c r="H67" i="13"/>
  <c r="H64" i="13"/>
  <c r="H62" i="13"/>
  <c r="H59" i="13"/>
  <c r="H56" i="13"/>
  <c r="H54" i="13"/>
  <c r="H53" i="13"/>
  <c r="H51" i="13"/>
  <c r="H48" i="13"/>
  <c r="F47" i="13"/>
  <c r="H47" i="13" s="1"/>
  <c r="H46" i="13"/>
  <c r="H45" i="13"/>
  <c r="H44" i="13"/>
  <c r="H42" i="13"/>
  <c r="H39" i="13"/>
  <c r="H38" i="13"/>
  <c r="H36" i="13"/>
  <c r="H35" i="13"/>
  <c r="H34" i="13"/>
  <c r="H31" i="13"/>
  <c r="H29" i="13"/>
  <c r="H27" i="13"/>
  <c r="H24" i="13"/>
  <c r="H22" i="13"/>
  <c r="H21" i="13"/>
  <c r="H20" i="13"/>
  <c r="H19" i="13"/>
  <c r="H17" i="13"/>
  <c r="H15" i="13"/>
  <c r="H13" i="13"/>
  <c r="H12" i="13"/>
  <c r="H10" i="13"/>
  <c r="H9" i="13"/>
  <c r="H376" i="13" l="1"/>
  <c r="H158" i="13"/>
  <c r="H146" i="13"/>
  <c r="H306" i="13"/>
  <c r="H725" i="13" s="1"/>
  <c r="H716" i="13"/>
  <c r="H735" i="13" s="1"/>
  <c r="H707" i="13"/>
  <c r="H734" i="13" s="1"/>
  <c r="H84" i="13"/>
  <c r="H722" i="13" s="1"/>
  <c r="H141" i="13"/>
  <c r="H723" i="13" s="1"/>
  <c r="C727" i="13"/>
  <c r="C722" i="13"/>
  <c r="F233" i="13"/>
  <c r="H233" i="13" s="1"/>
  <c r="F232" i="13"/>
  <c r="H232" i="13" s="1"/>
  <c r="H230" i="13"/>
  <c r="C725" i="13"/>
  <c r="H503" i="13"/>
  <c r="H728" i="13" s="1"/>
  <c r="H368" i="13"/>
  <c r="H726" i="13" s="1"/>
  <c r="H613" i="13"/>
  <c r="H730" i="13" s="1"/>
  <c r="H430" i="13"/>
  <c r="H727" i="13" s="1"/>
  <c r="H695" i="13"/>
  <c r="H731" i="13" s="1"/>
  <c r="H563" i="13"/>
  <c r="H729" i="13" s="1"/>
  <c r="C731" i="13"/>
  <c r="H238" i="13" l="1"/>
  <c r="H724" i="13" s="1"/>
  <c r="H736" i="13"/>
  <c r="H732" i="13"/>
  <c r="G738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#. </t>
        </r>
      </text>
    </comment>
  </commentList>
</comments>
</file>

<file path=xl/sharedStrings.xml><?xml version="1.0" encoding="utf-8"?>
<sst xmlns="http://schemas.openxmlformats.org/spreadsheetml/2006/main" count="2767" uniqueCount="705">
  <si>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</si>
  <si>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</si>
  <si>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</si>
  <si>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</si>
  <si>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</si>
  <si>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</si>
  <si>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</si>
  <si>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</si>
  <si>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</si>
  <si>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</si>
  <si>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</si>
  <si>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</si>
  <si>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</si>
  <si>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</si>
  <si>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</si>
  <si>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</si>
  <si>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</si>
  <si>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</si>
  <si>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</si>
  <si>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</si>
  <si>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</si>
  <si>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</si>
  <si>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</si>
  <si>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</si>
  <si>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</si>
  <si>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</si>
  <si>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</si>
  <si>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</si>
  <si>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</si>
  <si>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</si>
  <si>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</si>
  <si>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</si>
  <si>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</si>
  <si>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</si>
  <si>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</si>
  <si>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</si>
  <si>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</si>
  <si>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</si>
  <si>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</si>
  <si>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</si>
  <si>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</si>
  <si>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</si>
  <si>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</si>
  <si>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</si>
  <si>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</si>
  <si>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</si>
  <si>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</si>
  <si>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</si>
  <si>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</si>
  <si>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</si>
  <si>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</si>
  <si>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</si>
  <si>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</si>
  <si>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</si>
  <si>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</si>
  <si>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</si>
  <si>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</si>
  <si>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</si>
  <si>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</si>
  <si>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</si>
  <si>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</si>
  <si>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</si>
  <si>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</si>
  <si>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</si>
  <si>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</si>
  <si>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</si>
  <si>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</si>
  <si>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</si>
  <si>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</si>
  <si>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</si>
  <si>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</si>
  <si>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</si>
  <si>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</si>
  <si>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F011</t>
  </si>
  <si>
    <t>Replacing Existing Risers</t>
  </si>
  <si>
    <t>F002A</t>
  </si>
  <si>
    <t>Adjustment of Valve Boxes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</si>
  <si>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</si>
  <si>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</si>
  <si>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</si>
  <si>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</si>
  <si>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</si>
  <si>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</si>
  <si>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</si>
  <si>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</si>
  <si>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</si>
  <si>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</si>
  <si>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</si>
  <si>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</si>
  <si>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</si>
  <si>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</si>
  <si>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</si>
  <si>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</si>
  <si>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</si>
  <si>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</si>
  <si>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</si>
  <si>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</si>
  <si>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</si>
  <si>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</si>
  <si>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</si>
  <si>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</si>
  <si>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</si>
  <si>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</si>
  <si>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</si>
  <si>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</si>
  <si>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</si>
  <si>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</si>
  <si>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</si>
  <si>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</si>
  <si>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</si>
  <si>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</si>
  <si>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</si>
  <si>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</si>
  <si>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</si>
  <si>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</si>
  <si>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</si>
  <si>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</si>
  <si>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</si>
  <si>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</si>
  <si>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</si>
  <si>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</si>
  <si>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</si>
  <si>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</si>
  <si>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</si>
  <si>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</si>
  <si>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</si>
  <si>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</si>
  <si>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</si>
  <si>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</si>
  <si>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</si>
  <si>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</si>
  <si>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</si>
  <si>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</si>
  <si>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</si>
  <si>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</si>
  <si>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</si>
  <si>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</si>
  <si>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</si>
  <si>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</si>
  <si>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</si>
  <si>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</si>
  <si>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</si>
  <si>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</si>
  <si>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</si>
  <si>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</si>
  <si>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</si>
  <si>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</si>
  <si>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</si>
  <si>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</si>
  <si>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</si>
  <si>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</si>
  <si>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</si>
  <si>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</si>
  <si>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</si>
  <si>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</si>
  <si>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</si>
  <si>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 xml:space="preserve">250 mm </t>
  </si>
  <si>
    <t>C051</t>
  </si>
  <si>
    <t>100 mm Concrete Sidewalk</t>
  </si>
  <si>
    <t xml:space="preserve">CW 3325-R5  </t>
  </si>
  <si>
    <t>A.1</t>
  </si>
  <si>
    <t>E15</t>
  </si>
  <si>
    <t xml:space="preserve">CW 3230-R8
</t>
  </si>
  <si>
    <t>B097A</t>
  </si>
  <si>
    <t>15 M Deformed Tie Bar</t>
  </si>
  <si>
    <t>B101r</t>
  </si>
  <si>
    <t>Median Slab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</si>
  <si>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</si>
  <si>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</si>
  <si>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</si>
  <si>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</si>
  <si>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</si>
  <si>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</si>
  <si>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</si>
  <si>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</si>
  <si>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</si>
  <si>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CW 3310-R17</t>
  </si>
  <si>
    <t>SD-024, 1200 mm deep</t>
  </si>
  <si>
    <t>E22</t>
  </si>
  <si>
    <t>A.33</t>
  </si>
  <si>
    <t xml:space="preserve">300 mm </t>
  </si>
  <si>
    <t>A.34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</si>
  <si>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</si>
  <si>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</si>
  <si>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</si>
  <si>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</si>
  <si>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</si>
  <si>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</si>
  <si>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</si>
  <si>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</si>
  <si>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</si>
  <si>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</si>
  <si>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</si>
  <si>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</si>
  <si>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</si>
  <si>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</si>
  <si>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</si>
  <si>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E23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</si>
  <si>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</si>
  <si>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</si>
  <si>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</si>
  <si>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</si>
  <si>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</si>
  <si>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</si>
  <si>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</si>
  <si>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</si>
  <si>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</si>
  <si>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</si>
  <si>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</si>
  <si>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</si>
  <si>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</si>
  <si>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</si>
  <si>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</si>
  <si>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</si>
  <si>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</si>
  <si>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</si>
  <si>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</si>
  <si>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</si>
  <si>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</si>
  <si>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</si>
  <si>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</si>
  <si>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</si>
  <si>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</si>
  <si>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</si>
  <si>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</si>
  <si>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</si>
  <si>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</si>
  <si>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</si>
  <si>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</si>
  <si>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</si>
  <si>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</si>
  <si>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</si>
  <si>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</si>
  <si>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</si>
  <si>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</si>
  <si>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</si>
  <si>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</si>
  <si>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</si>
  <si>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</si>
  <si>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</si>
  <si>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</si>
  <si>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</si>
  <si>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</si>
  <si>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</si>
  <si>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</si>
  <si>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</si>
  <si>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</si>
  <si>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</si>
  <si>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</si>
  <si>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</si>
  <si>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</si>
  <si>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</si>
  <si>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</si>
  <si>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</si>
  <si>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</si>
  <si>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</si>
  <si>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</si>
  <si>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</si>
  <si>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</si>
  <si>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</si>
  <si>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</si>
  <si>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</si>
  <si>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</si>
  <si>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</si>
  <si>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</si>
  <si>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</si>
  <si>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</si>
  <si>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</si>
  <si>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</si>
  <si>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</si>
  <si>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</si>
  <si>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</si>
  <si>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</si>
  <si>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</si>
  <si>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</si>
  <si>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</si>
  <si>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</si>
  <si>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</si>
  <si>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</si>
  <si>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</si>
  <si>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</si>
  <si>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</si>
  <si>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</si>
  <si>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</si>
  <si>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</si>
  <si>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</si>
  <si>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</si>
  <si>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</si>
  <si>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</si>
  <si>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</si>
  <si>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</si>
  <si>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</si>
  <si>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</si>
  <si>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</si>
  <si>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</si>
  <si>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</si>
  <si>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</si>
  <si>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</si>
  <si>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</si>
  <si>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</si>
  <si>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</si>
  <si>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</si>
  <si>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</si>
  <si>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</si>
  <si>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</si>
  <si>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</si>
  <si>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E14</t>
  </si>
  <si>
    <t>C011</t>
  </si>
  <si>
    <t>Construction of 150 mm Concrete Pavement (Reinforced)</t>
  </si>
  <si>
    <t>SD-200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</si>
  <si>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</si>
  <si>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</si>
  <si>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</si>
  <si>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</si>
  <si>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</si>
  <si>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</si>
  <si>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</si>
  <si>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</si>
  <si>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</si>
  <si>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</si>
  <si>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</si>
  <si>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</si>
  <si>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</si>
  <si>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</si>
  <si>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</si>
  <si>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</si>
  <si>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</si>
  <si>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</si>
  <si>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</si>
  <si>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</si>
  <si>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</si>
  <si>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</si>
  <si>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</si>
  <si>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</si>
  <si>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</si>
  <si>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</si>
  <si>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</si>
  <si>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</si>
  <si>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</si>
  <si>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Dowker Avenue Reconstruction - Crowson Bay (E. Leg)/South Drive</t>
  </si>
  <si>
    <t>CW 3110-R21</t>
  </si>
  <si>
    <t>C038A</t>
  </si>
  <si>
    <t>C039B</t>
  </si>
  <si>
    <t xml:space="preserve">SD-200 
SD-229E        </t>
  </si>
  <si>
    <t>E.11</t>
  </si>
  <si>
    <t>E.15</t>
  </si>
  <si>
    <t>E041B</t>
  </si>
  <si>
    <t>E044</t>
  </si>
  <si>
    <t>E.17</t>
  </si>
  <si>
    <t>Abandoning  Existing Catch Basins</t>
  </si>
  <si>
    <t>E.19</t>
  </si>
  <si>
    <t>E.20</t>
  </si>
  <si>
    <t>F.3</t>
  </si>
  <si>
    <t>F.4</t>
  </si>
  <si>
    <t>G005</t>
  </si>
  <si>
    <t>G.3</t>
  </si>
  <si>
    <t>Salt Tolerant Grass Seeding</t>
  </si>
  <si>
    <t>E17</t>
  </si>
  <si>
    <t>Supplying and Placing Sub-base Material</t>
  </si>
  <si>
    <t>A007A1</t>
  </si>
  <si>
    <t>A008A1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</si>
  <si>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</si>
  <si>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</si>
  <si>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</si>
  <si>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</si>
  <si>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</si>
  <si>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</si>
  <si>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</si>
  <si>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</si>
  <si>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</si>
  <si>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</si>
  <si>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3410-R12</t>
  </si>
  <si>
    <t>A002</t>
  </si>
  <si>
    <t>Stripping and Stockpiling Topsoil</t>
  </si>
  <si>
    <t>A008B2</t>
  </si>
  <si>
    <t>Riley Crescent Reconstruction - Dowker Street/Wicklow Street</t>
  </si>
  <si>
    <t>Grosvenor Avenue Rehabilitation - Ash Street/Lindsay Street</t>
  </si>
  <si>
    <t>B004</t>
  </si>
  <si>
    <t>Slab Replacement</t>
  </si>
  <si>
    <t>B014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</si>
  <si>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</si>
  <si>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</si>
  <si>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</si>
  <si>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</si>
  <si>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</si>
  <si>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</si>
  <si>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</si>
  <si>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Asphalt Patching of Miscellaneous Concrete</t>
  </si>
  <si>
    <t>B127rB</t>
  </si>
  <si>
    <t>Barrier Separate</t>
  </si>
  <si>
    <t>B128r</t>
  </si>
  <si>
    <t>B155rlA</t>
  </si>
  <si>
    <t>Barrier (150 mm reveal ht, Dowelled)</t>
  </si>
  <si>
    <t>3 m to 30 m</t>
  </si>
  <si>
    <t xml:space="preserve">c) </t>
  </si>
  <si>
    <t xml:space="preserve"> Greater than 30 m</t>
  </si>
  <si>
    <t>B155rlA1</t>
  </si>
  <si>
    <t>B155rlA2</t>
  </si>
  <si>
    <t>B155rlA3</t>
  </si>
  <si>
    <t>B167rlB</t>
  </si>
  <si>
    <t>B206</t>
  </si>
  <si>
    <t>Pavement Repair Fabric</t>
  </si>
  <si>
    <t>Construction of Barrier Curb for Asphalt Pavement</t>
  </si>
  <si>
    <t>E.9</t>
  </si>
  <si>
    <t>E020E</t>
  </si>
  <si>
    <t>250 mm</t>
  </si>
  <si>
    <t>E020F</t>
  </si>
  <si>
    <t>E034</t>
  </si>
  <si>
    <t>E.12</t>
  </si>
  <si>
    <t>Connecting to Existing Catch Basin</t>
  </si>
  <si>
    <t>E035</t>
  </si>
  <si>
    <t>250 mm Drainage Connection Pipe</t>
  </si>
  <si>
    <t>Nathaniel Street Rehabilitation - Grant Avenue/Lorette Avenue</t>
  </si>
  <si>
    <t>Nathaniel Street Rehabilitation- Fleet Avenue/Dudley Avenue</t>
  </si>
  <si>
    <t>Syracuse Crescent Rehabilitation - Chancellor Drive/Chancellor Drive</t>
  </si>
  <si>
    <t>Grosvenor Avenue Reconstruction - Harrow Street/Stafford Street</t>
  </si>
  <si>
    <t>A007C2</t>
  </si>
  <si>
    <t>H</t>
  </si>
  <si>
    <t>Alley Reconstruction - Yale Avenue/Harvard Avenue</t>
  </si>
  <si>
    <t>Alley Reconstruction - Rockwood Street/Wilton Street</t>
  </si>
  <si>
    <t>NEW STREET LIGHT INSTALLATION</t>
  </si>
  <si>
    <t xml:space="preserve">Removal of 25' to 35' street light pole and precast, poured in place concrete, steel power installed base or direct buried including davit arm, luminaire and appurtenances  </t>
  </si>
  <si>
    <t>lin.m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</si>
  <si>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</si>
  <si>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</si>
  <si>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</si>
  <si>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</si>
  <si>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</si>
  <si>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</si>
  <si>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</si>
  <si>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</si>
  <si>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Grosvenor Avenue from Harrow Street to Stafford Street Lighting</t>
  </si>
  <si>
    <t>L.1</t>
  </si>
  <si>
    <t>L.2</t>
  </si>
  <si>
    <t xml:space="preserve">Installation of conduit and 2-#4 AL C/N or 1/0 AL Triplex streetlight cable in conduit by open trench method. </t>
  </si>
  <si>
    <t>L.4</t>
  </si>
  <si>
    <t>L.5</t>
  </si>
  <si>
    <t>I</t>
  </si>
  <si>
    <t>J</t>
  </si>
  <si>
    <t>E035A</t>
  </si>
  <si>
    <t>E.13</t>
  </si>
  <si>
    <t>Connecting to Existing Catch Pit</t>
  </si>
  <si>
    <t>E035B</t>
  </si>
  <si>
    <t>250 mm Drainage Connection Inlet Pipe</t>
  </si>
  <si>
    <t>C.33</t>
  </si>
  <si>
    <t>C.34</t>
  </si>
  <si>
    <t>C.35</t>
  </si>
  <si>
    <t>C.36</t>
  </si>
  <si>
    <t>C.37</t>
  </si>
  <si>
    <t>C.38</t>
  </si>
  <si>
    <t>C.39</t>
  </si>
  <si>
    <t>C.40</t>
  </si>
  <si>
    <t>CW 2145-R4</t>
  </si>
  <si>
    <t>E017G</t>
  </si>
  <si>
    <t>E017H</t>
  </si>
  <si>
    <t>E022E</t>
  </si>
  <si>
    <t>300 mm, Concrete</t>
  </si>
  <si>
    <t>Remove and Replace Existing Manhole</t>
  </si>
  <si>
    <t>SD-010</t>
  </si>
  <si>
    <t>Patching Existing Manholes</t>
  </si>
  <si>
    <t>D.8</t>
  </si>
  <si>
    <t>D.9</t>
  </si>
  <si>
    <t>D.10</t>
  </si>
  <si>
    <t>D.11</t>
  </si>
  <si>
    <t>D.12</t>
  </si>
  <si>
    <t>D.13</t>
  </si>
  <si>
    <t>200 mm, PVC</t>
  </si>
  <si>
    <t>D.14</t>
  </si>
  <si>
    <t>D.15</t>
  </si>
  <si>
    <t>D.16</t>
  </si>
  <si>
    <t>D.17</t>
  </si>
  <si>
    <t>Replace Manhole Benching</t>
  </si>
  <si>
    <t>E20</t>
  </si>
  <si>
    <t>D.18</t>
  </si>
  <si>
    <t>Nathaniel Street (Fleet Ave/Dudley Ave) (MA60009496)</t>
  </si>
  <si>
    <t>D.19</t>
  </si>
  <si>
    <t>E017I</t>
  </si>
  <si>
    <t>375mm</t>
  </si>
  <si>
    <t>E017J</t>
  </si>
  <si>
    <t>D.20</t>
  </si>
  <si>
    <t>E022F</t>
  </si>
  <si>
    <t>375 mm, Vitrified Clay</t>
  </si>
  <si>
    <t>Nathaniel Street (Fleet Ave/Dudley Ave) (MH60009490)</t>
  </si>
  <si>
    <t>Syracuse Crescent (MH60013625)</t>
  </si>
  <si>
    <t>Syracuse Crescent (MH60013456)</t>
  </si>
  <si>
    <t>Syracuse Crescent (MH60019559)</t>
  </si>
  <si>
    <t>300 mm, Vitrified Clay</t>
  </si>
  <si>
    <t>In a Trench, Class B Type 3  Bedding, Class 3 Backfill</t>
  </si>
  <si>
    <t>250 mm, Vitrified Clay</t>
  </si>
  <si>
    <t>Construction of Curb and Gutter (150 mm ht, Barrier, Integral, 600 mm width, 150 mm Plain Concrete Pavement)</t>
  </si>
  <si>
    <t>Construction of Modified Barrier Curb and Gutter</t>
  </si>
  <si>
    <t>Construction of 75mm Lip Curb and Gutter</t>
  </si>
  <si>
    <t>E21</t>
  </si>
  <si>
    <t>OR</t>
  </si>
  <si>
    <t>250 mm (Type PVC) Connecting Pipe</t>
  </si>
  <si>
    <t>250mm (Type PVC) Connecting Pipe</t>
  </si>
  <si>
    <t>G.2</t>
  </si>
  <si>
    <t>G.4</t>
  </si>
  <si>
    <t>G.5</t>
  </si>
  <si>
    <t>G.6</t>
  </si>
  <si>
    <t>G.7</t>
  </si>
  <si>
    <t>G.8</t>
  </si>
  <si>
    <t>G.9</t>
  </si>
  <si>
    <t>G.10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</si>
  <si>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</si>
  <si>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</si>
  <si>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</si>
  <si>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</si>
  <si>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</si>
  <si>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</si>
  <si>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</si>
  <si>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</si>
  <si>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</si>
  <si>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</si>
  <si>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</si>
  <si>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</si>
  <si>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</si>
  <si>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</si>
  <si>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</si>
  <si>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</si>
  <si>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</si>
  <si>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</si>
  <si>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</si>
  <si>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</si>
  <si>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</si>
  <si>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</si>
  <si>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</si>
  <si>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</si>
  <si>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</si>
  <si>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</si>
  <si>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</si>
  <si>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</si>
  <si>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</si>
  <si>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</si>
  <si>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</si>
  <si>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</si>
  <si>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</si>
  <si>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</si>
  <si>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</si>
  <si>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</si>
  <si>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</si>
  <si>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</si>
  <si>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</si>
  <si>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</si>
  <si>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</si>
  <si>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</si>
  <si>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</si>
  <si>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</si>
  <si>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</si>
  <si>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</si>
  <si>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</si>
  <si>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</si>
  <si>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</si>
  <si>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</si>
  <si>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</si>
  <si>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</si>
  <si>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</si>
  <si>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</si>
  <si>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</si>
  <si>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Construction of 40mm Lip Curb and Gutter</t>
  </si>
  <si>
    <t>B114E</t>
  </si>
  <si>
    <t>Paving Stone Indicator Surfaces</t>
  </si>
  <si>
    <t>E.10</t>
  </si>
  <si>
    <t>E.14</t>
  </si>
  <si>
    <t>E.16</t>
  </si>
  <si>
    <t>E.18</t>
  </si>
  <si>
    <t>E.21</t>
  </si>
  <si>
    <t>E.22</t>
  </si>
  <si>
    <t>E.23</t>
  </si>
  <si>
    <t>F.2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</si>
  <si>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</si>
  <si>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</si>
  <si>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</si>
  <si>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</si>
  <si>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</si>
  <si>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</si>
  <si>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</si>
  <si>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</si>
  <si>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</si>
  <si>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</si>
  <si>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</si>
  <si>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</si>
  <si>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</si>
  <si>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</si>
  <si>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</si>
  <si>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</si>
  <si>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</si>
  <si>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</si>
  <si>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</si>
  <si>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G.29</t>
  </si>
  <si>
    <t>H.21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</si>
  <si>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</si>
  <si>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</si>
  <si>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</si>
  <si>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</si>
  <si>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</si>
  <si>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</si>
  <si>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</si>
  <si>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</si>
  <si>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</si>
  <si>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</si>
  <si>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</si>
  <si>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</si>
  <si>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</si>
  <si>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</si>
  <si>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</si>
  <si>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</si>
  <si>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</si>
  <si>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</si>
  <si>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</si>
  <si>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</si>
  <si>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</si>
  <si>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</si>
  <si>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</si>
  <si>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</si>
  <si>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</si>
  <si>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</si>
  <si>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</si>
  <si>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</si>
  <si>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</si>
  <si>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</si>
  <si>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</si>
  <si>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K</t>
  </si>
  <si>
    <t>K.1</t>
  </si>
  <si>
    <t>K.2</t>
  </si>
  <si>
    <t>K.3</t>
  </si>
  <si>
    <t>K.4</t>
  </si>
  <si>
    <t>K.5</t>
  </si>
  <si>
    <t>K.6</t>
  </si>
  <si>
    <t>K.7</t>
  </si>
  <si>
    <t>K.8</t>
  </si>
  <si>
    <t>L</t>
  </si>
  <si>
    <t>A030</t>
  </si>
  <si>
    <t>Fill Material</t>
  </si>
  <si>
    <t>CW 3170-R3</t>
  </si>
  <si>
    <t>A031</t>
  </si>
  <si>
    <t>Placing Suitable Site Material</t>
  </si>
  <si>
    <t>G.30</t>
  </si>
  <si>
    <t>E25</t>
  </si>
  <si>
    <t>E18</t>
  </si>
  <si>
    <t>E2</t>
  </si>
  <si>
    <t>M</t>
  </si>
  <si>
    <t>M.1</t>
  </si>
  <si>
    <t>Water and Waste Work</t>
  </si>
  <si>
    <t>Riley Crescent from Wicklow Street to Dowker Avenue Street Lighting</t>
  </si>
  <si>
    <t>Grosvenor Avenue (Harrot St/Stafford St)</t>
  </si>
  <si>
    <t>Grosvenor Avenue (Harrow St/Stafford St) (MA60010616)</t>
  </si>
  <si>
    <t>Grosvenor Avenue (Harrow St/Stafford St) (MH60008909)</t>
  </si>
  <si>
    <t>Grosvenor Avenue (Harrow St/Stafford St) (MH60008869)</t>
  </si>
  <si>
    <t>Dowker Avenue (Crowson Bay/South Dr)</t>
  </si>
  <si>
    <t>Dowker Avenue (Crowson Bay/South Dr) (MA60021321)</t>
  </si>
  <si>
    <t>Dowker Avenue (Crowson Bay/South Dr) (MH60015257)</t>
  </si>
  <si>
    <t>Dowker Avenue (Crowson Bay/South Dr) (MH60015275)</t>
  </si>
  <si>
    <t>Dowker Avenue (Crowson Bay/South Dr) (MH60015274)</t>
  </si>
  <si>
    <t>Dowker Avenue (Crowson Bay/South Dr) (MH60015158)</t>
  </si>
  <si>
    <t>Dowker Avenue (Crowson Bay/South Dr) (MH60015255)</t>
  </si>
  <si>
    <t>Dowker Avenue (Crowson Bay/South Dr) (MH60015318)</t>
  </si>
  <si>
    <t>Dowker Avenue (Crowson Bay/South Dr) (MH60015220)</t>
  </si>
  <si>
    <t>Riley Crescent (Wicklow St/Dowker Ave)</t>
  </si>
  <si>
    <t>Riley Crescent (Wicklow St/Dowker Ave) (MA60017596)</t>
  </si>
  <si>
    <t>Riley Crescent (Wicklow St/Dowker Ave) (MH60015210)</t>
  </si>
  <si>
    <t>Riley Crescent (Wicklow St/Dowker Ave) (MH60015208)</t>
  </si>
  <si>
    <t>Riley Crescent (Wicklow St/Dowker Ave) (MH60015151)</t>
  </si>
  <si>
    <t>Grosvenor Avenue (Lindsay St/Ash St) (MH6006859)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</si>
  <si>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D14.2-3, D15.4)</t>
    </r>
  </si>
  <si>
    <t>Connecting to 300 mm Sewer</t>
  </si>
  <si>
    <t>Connecting to 750 mm Sewer</t>
  </si>
  <si>
    <t>Connecting to 900 mm Sewer</t>
  </si>
  <si>
    <t>See B9</t>
  </si>
  <si>
    <t>C063</t>
  </si>
  <si>
    <t>Construction of Asphaltic Concrete Base Course (Type III)</t>
  </si>
  <si>
    <t xml:space="preserve">CW 3410-R12 </t>
  </si>
  <si>
    <t>Modified Barrier  (Integral)</t>
  </si>
  <si>
    <t>D.21</t>
  </si>
  <si>
    <t>D.22</t>
  </si>
  <si>
    <t>D.23</t>
  </si>
  <si>
    <t>D.24</t>
  </si>
  <si>
    <t>D.25</t>
  </si>
  <si>
    <t>G.31</t>
  </si>
  <si>
    <t>G.32</t>
  </si>
  <si>
    <t>A022A6</t>
  </si>
  <si>
    <t>H.22</t>
  </si>
  <si>
    <t>I.20</t>
  </si>
  <si>
    <t>Base Granular A Limestone</t>
  </si>
  <si>
    <t>B.24</t>
  </si>
  <si>
    <t>Barrier (150 mm reveal ht)</t>
  </si>
  <si>
    <t>SD-203A
SD-204
SD-205</t>
  </si>
  <si>
    <t>H.20</t>
  </si>
  <si>
    <t>1200 mm Diameter Base</t>
  </si>
  <si>
    <t>MOBILIZATION /DEMOLIBIZATION</t>
  </si>
  <si>
    <t>Excavation (Option 1)</t>
  </si>
  <si>
    <t>Excavation (Option 2)</t>
  </si>
  <si>
    <t>100 mm Granular A Sub-base (Option 1)</t>
  </si>
  <si>
    <t>100 mm Granular B Interim Recycled Concrete Sub-base (Option 2)</t>
  </si>
  <si>
    <t>50 mm Granular A Sub-base (Option 1)</t>
  </si>
  <si>
    <t>50 mm Granular B Interim Recycled Concrete Sub-base (Option 2)</t>
  </si>
  <si>
    <t>Construction of Asphaltic Concrete Base Course (Type III) (Option 1)</t>
  </si>
  <si>
    <t>Construction of Asphaltic Concrete Base Course (Type III) (Option 2)</t>
  </si>
  <si>
    <t>Class B Geogrid (Option 1)</t>
  </si>
  <si>
    <t>Class A Geogrid (Option 2)</t>
  </si>
  <si>
    <t>100 mm Granular Sub-base (Option 1)</t>
  </si>
  <si>
    <t>B114D</t>
  </si>
  <si>
    <t>Monolithic Curb and 150 mm Sidewalk with Block Outs %</t>
  </si>
  <si>
    <t>L.3</t>
  </si>
  <si>
    <t>L.6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</si>
</sst>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7" x14ac:knownFonts="1">
    <font>
      <sz val="12"/>
      <name val="Arial"/>
    </font>
    <font>
      <b/>
      <sz val="12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color rgb="FFFF0000"/>
      <name val="MS Sans Serif"/>
      <family val="2"/>
    </font>
    <font>
      <b/>
      <sz val="10"/>
      <color theme="1"/>
      <name val="MS Sans Serif"/>
      <family val="2"/>
    </font>
    <font>
      <sz val="10"/>
      <name val="MS Sans Serif"/>
    </font>
    <font>
      <sz val="10"/>
      <color rgb="FF7030A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i/>
      <u/>
      <sz val="12"/>
      <name val="Arial"/>
      <family val="2"/>
    </font>
    <font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1">
    <xf numFmtId="0" fontId="0" fillId="2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22" fillId="4" borderId="0" applyNumberFormat="0" applyBorder="0" applyAlignment="0" applyProtection="0"/>
    <xf numFmtId="0" fontId="6" fillId="0" borderId="0" applyFill="0">
      <alignment horizontal="right" vertical="top"/>
    </xf>
    <xf numFmtId="0" fontId="34" fillId="0" borderId="0" applyFill="0">
      <alignment horizontal="right" vertical="top"/>
    </xf>
    <xf numFmtId="0" fontId="7" fillId="0" borderId="1" applyFill="0">
      <alignment horizontal="right" vertical="top"/>
    </xf>
    <xf numFmtId="0" fontId="35" fillId="0" borderId="1" applyFill="0">
      <alignment horizontal="right" vertical="top"/>
    </xf>
    <xf numFmtId="0" fontId="35" fillId="0" borderId="1" applyFill="0">
      <alignment horizontal="right" vertical="top"/>
    </xf>
    <xf numFmtId="169" fontId="7" fillId="0" borderId="2" applyFill="0">
      <alignment horizontal="right" vertical="top"/>
    </xf>
    <xf numFmtId="169" fontId="35" fillId="0" borderId="2" applyFill="0">
      <alignment horizontal="right" vertical="top"/>
    </xf>
    <xf numFmtId="0" fontId="7" fillId="0" borderId="1" applyFill="0">
      <alignment horizontal="center" vertical="top" wrapText="1"/>
    </xf>
    <xf numFmtId="0" fontId="35" fillId="0" borderId="1" applyFill="0">
      <alignment horizontal="center" vertical="top" wrapText="1"/>
    </xf>
    <xf numFmtId="0" fontId="35" fillId="0" borderId="1" applyFill="0">
      <alignment horizontal="center" vertical="top" wrapText="1"/>
    </xf>
    <xf numFmtId="0" fontId="8" fillId="0" borderId="3" applyFill="0">
      <alignment horizontal="center" vertical="center" wrapText="1"/>
    </xf>
    <xf numFmtId="0" fontId="36" fillId="0" borderId="3" applyFill="0">
      <alignment horizontal="center" vertical="center" wrapText="1"/>
    </xf>
    <xf numFmtId="0" fontId="7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0" fontId="35" fillId="0" borderId="1" applyFill="0">
      <alignment horizontal="left" vertical="top" wrapText="1"/>
    </xf>
    <xf numFmtId="0" fontId="9" fillId="0" borderId="1" applyFill="0">
      <alignment horizontal="left" vertical="top" wrapText="1"/>
    </xf>
    <xf numFmtId="0" fontId="37" fillId="0" borderId="1" applyFill="0">
      <alignment horizontal="left" vertical="top" wrapText="1"/>
    </xf>
    <xf numFmtId="0" fontId="37" fillId="0" borderId="1" applyFill="0">
      <alignment horizontal="left" vertical="top" wrapText="1"/>
    </xf>
    <xf numFmtId="164" fontId="10" fillId="0" borderId="4" applyFill="0">
      <alignment horizontal="centerContinuous" wrapText="1"/>
    </xf>
    <xf numFmtId="164" fontId="38" fillId="0" borderId="4" applyFill="0">
      <alignment horizontal="centerContinuous" wrapText="1"/>
    </xf>
    <xf numFmtId="164" fontId="7" fillId="0" borderId="1" applyFill="0">
      <alignment horizontal="center" vertical="top" wrapText="1"/>
    </xf>
    <xf numFmtId="164" fontId="35" fillId="0" borderId="1" applyFill="0">
      <alignment horizontal="center" vertical="top" wrapText="1"/>
    </xf>
    <xf numFmtId="164" fontId="35" fillId="0" borderId="1" applyFill="0">
      <alignment horizontal="center" vertical="top" wrapText="1"/>
    </xf>
    <xf numFmtId="0" fontId="7" fillId="0" borderId="1" applyFill="0">
      <alignment horizontal="center" wrapText="1"/>
    </xf>
    <xf numFmtId="0" fontId="35" fillId="0" borderId="1" applyFill="0">
      <alignment horizontal="center" wrapText="1"/>
    </xf>
    <xf numFmtId="0" fontId="35" fillId="0" borderId="1" applyFill="0">
      <alignment horizontal="center" wrapText="1"/>
    </xf>
    <xf numFmtId="174" fontId="7" fillId="0" borderId="1" applyFill="0"/>
    <xf numFmtId="174" fontId="35" fillId="0" borderId="1" applyFill="0"/>
    <xf numFmtId="174" fontId="35" fillId="0" borderId="1" applyFill="0"/>
    <xf numFmtId="170" fontId="7" fillId="0" borderId="1" applyFill="0">
      <alignment horizontal="right"/>
      <protection locked="0"/>
    </xf>
    <xf numFmtId="170" fontId="35" fillId="0" borderId="1" applyFill="0">
      <alignment horizontal="right"/>
      <protection locked="0"/>
    </xf>
    <xf numFmtId="170" fontId="35" fillId="0" borderId="1" applyFill="0">
      <alignment horizontal="right"/>
      <protection locked="0"/>
    </xf>
    <xf numFmtId="168" fontId="7" fillId="0" borderId="1" applyFill="0">
      <alignment horizontal="right"/>
      <protection locked="0"/>
    </xf>
    <xf numFmtId="168" fontId="35" fillId="0" borderId="1" applyFill="0">
      <alignment horizontal="right"/>
      <protection locked="0"/>
    </xf>
    <xf numFmtId="168" fontId="35" fillId="0" borderId="1" applyFill="0">
      <alignment horizontal="right"/>
      <protection locked="0"/>
    </xf>
    <xf numFmtId="168" fontId="7" fillId="0" borderId="1" applyFill="0"/>
    <xf numFmtId="168" fontId="35" fillId="0" borderId="1" applyFill="0"/>
    <xf numFmtId="168" fontId="35" fillId="0" borderId="1" applyFill="0"/>
    <xf numFmtId="168" fontId="7" fillId="0" borderId="3" applyFill="0">
      <alignment horizontal="right"/>
    </xf>
    <xf numFmtId="168" fontId="35" fillId="0" borderId="3" applyFill="0">
      <alignment horizontal="right"/>
    </xf>
    <xf numFmtId="0" fontId="26" fillId="21" borderId="5" applyNumberFormat="0" applyAlignment="0" applyProtection="0"/>
    <xf numFmtId="0" fontId="28" fillId="22" borderId="6" applyNumberFormat="0" applyAlignment="0" applyProtection="0"/>
    <xf numFmtId="0" fontId="11" fillId="0" borderId="1" applyFill="0">
      <alignment horizontal="left" vertical="top"/>
    </xf>
    <xf numFmtId="0" fontId="39" fillId="0" borderId="1" applyFill="0">
      <alignment horizontal="left" vertical="top"/>
    </xf>
    <xf numFmtId="0" fontId="39" fillId="0" borderId="1" applyFill="0">
      <alignment horizontal="left" vertical="top"/>
    </xf>
    <xf numFmtId="0" fontId="3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8" borderId="5" applyNumberFormat="0" applyAlignment="0" applyProtection="0"/>
    <xf numFmtId="0" fontId="27" fillId="0" borderId="10" applyNumberFormat="0" applyFill="0" applyAlignment="0" applyProtection="0"/>
    <xf numFmtId="0" fontId="23" fillId="23" borderId="0" applyNumberFormat="0" applyBorder="0" applyAlignment="0" applyProtection="0"/>
    <xf numFmtId="0" fontId="5" fillId="0" borderId="0"/>
    <xf numFmtId="0" fontId="4" fillId="2" borderId="0"/>
    <xf numFmtId="0" fontId="5" fillId="0" borderId="0"/>
    <xf numFmtId="0" fontId="46" fillId="0" borderId="0"/>
    <xf numFmtId="0" fontId="4" fillId="24" borderId="11" applyNumberFormat="0" applyFont="0" applyAlignment="0" applyProtection="0"/>
    <xf numFmtId="176" fontId="8" fillId="0" borderId="3" applyNumberFormat="0" applyFont="0" applyFill="0" applyBorder="0" applyAlignment="0" applyProtection="0">
      <alignment horizontal="center" vertical="top" wrapText="1"/>
    </xf>
    <xf numFmtId="176" fontId="36" fillId="0" borderId="3" applyNumberFormat="0" applyFont="0" applyFill="0" applyBorder="0" applyAlignment="0" applyProtection="0">
      <alignment horizontal="center" vertical="top" wrapText="1"/>
    </xf>
    <xf numFmtId="0" fontId="25" fillId="21" borderId="12" applyNumberFormat="0" applyAlignment="0" applyProtection="0"/>
    <xf numFmtId="0" fontId="12" fillId="0" borderId="0">
      <alignment horizontal="right"/>
    </xf>
    <xf numFmtId="0" fontId="40" fillId="0" borderId="0">
      <alignment horizontal="right"/>
    </xf>
    <xf numFmtId="0" fontId="17" fillId="0" borderId="0" applyNumberFormat="0" applyFill="0" applyBorder="0" applyAlignment="0" applyProtection="0"/>
    <xf numFmtId="0" fontId="7" fillId="0" borderId="0" applyFill="0">
      <alignment horizontal="left"/>
    </xf>
    <xf numFmtId="0" fontId="35" fillId="0" borderId="0" applyFill="0">
      <alignment horizontal="left"/>
    </xf>
    <xf numFmtId="0" fontId="13" fillId="0" borderId="0" applyFill="0">
      <alignment horizontal="centerContinuous" vertical="center"/>
    </xf>
    <xf numFmtId="0" fontId="41" fillId="0" borderId="0" applyFill="0">
      <alignment horizontal="centerContinuous" vertical="center"/>
    </xf>
    <xf numFmtId="173" fontId="14" fillId="0" borderId="0" applyFill="0">
      <alignment horizontal="centerContinuous" vertical="center"/>
    </xf>
    <xf numFmtId="173" fontId="42" fillId="0" borderId="0" applyFill="0">
      <alignment horizontal="centerContinuous" vertical="center"/>
    </xf>
    <xf numFmtId="175" fontId="14" fillId="0" borderId="0" applyFill="0">
      <alignment horizontal="centerContinuous" vertical="center"/>
    </xf>
    <xf numFmtId="175" fontId="42" fillId="0" borderId="0" applyFill="0">
      <alignment horizontal="centerContinuous" vertical="center"/>
    </xf>
    <xf numFmtId="0" fontId="7" fillId="0" borderId="3">
      <alignment horizontal="centerContinuous" wrapText="1"/>
    </xf>
    <xf numFmtId="0" fontId="35" fillId="0" borderId="3">
      <alignment horizontal="centerContinuous" wrapText="1"/>
    </xf>
    <xf numFmtId="171" fontId="15" fillId="0" borderId="0" applyFill="0">
      <alignment horizontal="left"/>
    </xf>
    <xf numFmtId="171" fontId="43" fillId="0" borderId="0" applyFill="0">
      <alignment horizontal="left"/>
    </xf>
    <xf numFmtId="172" fontId="16" fillId="0" borderId="0" applyFill="0">
      <alignment horizontal="right"/>
    </xf>
    <xf numFmtId="172" fontId="44" fillId="0" borderId="0" applyFill="0">
      <alignment horizontal="right"/>
    </xf>
    <xf numFmtId="0" fontId="7" fillId="0" borderId="13" applyFill="0"/>
    <xf numFmtId="0" fontId="35" fillId="0" borderId="13" applyFill="0"/>
    <xf numFmtId="0" fontId="31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4" fillId="2" borderId="0"/>
  </cellStyleXfs>
  <cellXfs count="323">
    <xf numFmtId="0" fontId="0" fillId="2" borderId="0" xfId="0" applyNumberFormat="1"/>
    <xf numFmtId="164" fontId="4" fillId="0" borderId="1" xfId="80" applyNumberFormat="1" applyFont="1" applyFill="1" applyBorder="1" applyAlignment="1" applyProtection="1">
      <alignment horizontal="left" vertical="top" wrapText="1"/>
    </xf>
    <xf numFmtId="164" fontId="4" fillId="26" borderId="1" xfId="80" applyNumberFormat="1" applyFont="1" applyFill="1" applyBorder="1" applyAlignment="1" applyProtection="1">
      <alignment horizontal="center" vertical="top" wrapText="1"/>
    </xf>
    <xf numFmtId="7" fontId="4" fillId="2" borderId="20" xfId="81" applyNumberFormat="1" applyFont="1" applyBorder="1" applyAlignment="1">
      <alignment horizontal="right"/>
    </xf>
    <xf numFmtId="7" fontId="4" fillId="2" borderId="20" xfId="81" applyNumberFormat="1" applyFont="1" applyBorder="1" applyAlignment="1">
      <alignment horizontal="right" vertical="center"/>
    </xf>
    <xf numFmtId="7" fontId="4" fillId="2" borderId="19" xfId="81" applyNumberFormat="1" applyFont="1" applyBorder="1" applyAlignment="1">
      <alignment horizontal="right" vertical="center"/>
    </xf>
    <xf numFmtId="1" fontId="4" fillId="2" borderId="20" xfId="81" applyNumberFormat="1" applyFont="1" applyBorder="1" applyAlignment="1">
      <alignment horizontal="center" vertical="top"/>
    </xf>
    <xf numFmtId="0" fontId="4" fillId="2" borderId="20" xfId="81" applyNumberFormat="1" applyFont="1" applyBorder="1" applyAlignment="1">
      <alignment horizontal="center" vertical="top"/>
    </xf>
    <xf numFmtId="7" fontId="4" fillId="2" borderId="19" xfId="81" applyNumberFormat="1" applyFont="1" applyBorder="1" applyAlignment="1">
      <alignment horizontal="right"/>
    </xf>
    <xf numFmtId="167" fontId="4" fillId="26" borderId="1" xfId="81" applyNumberFormat="1" applyFont="1" applyFill="1" applyBorder="1" applyAlignment="1" applyProtection="1">
      <alignment horizontal="center" vertical="top"/>
    </xf>
    <xf numFmtId="165" fontId="4" fillId="0" borderId="1" xfId="81" applyNumberFormat="1" applyFont="1" applyFill="1" applyBorder="1" applyAlignment="1" applyProtection="1">
      <alignment horizontal="left" vertical="top" wrapText="1"/>
    </xf>
    <xf numFmtId="164" fontId="4" fillId="0" borderId="1" xfId="81" applyNumberFormat="1" applyFont="1" applyFill="1" applyBorder="1" applyAlignment="1" applyProtection="1">
      <alignment horizontal="left" vertical="top" wrapText="1"/>
    </xf>
    <xf numFmtId="164" fontId="4" fillId="26" borderId="1" xfId="81" applyNumberFormat="1" applyFont="1" applyFill="1" applyBorder="1" applyAlignment="1" applyProtection="1">
      <alignment horizontal="center" vertical="top" wrapText="1"/>
    </xf>
    <xf numFmtId="0" fontId="4" fillId="0" borderId="1" xfId="81" applyNumberFormat="1" applyFont="1" applyFill="1" applyBorder="1" applyAlignment="1" applyProtection="1">
      <alignment horizontal="center" vertical="top" wrapText="1"/>
    </xf>
    <xf numFmtId="4" fontId="4" fillId="26" borderId="1" xfId="81" applyNumberFormat="1" applyFont="1" applyFill="1" applyBorder="1" applyAlignment="1" applyProtection="1">
      <alignment horizontal="center" vertical="top" wrapText="1"/>
    </xf>
    <xf numFmtId="4" fontId="4" fillId="26" borderId="1" xfId="81" applyNumberFormat="1" applyFont="1" applyFill="1" applyBorder="1" applyAlignment="1" applyProtection="1">
      <alignment horizontal="center" vertical="top"/>
    </xf>
    <xf numFmtId="164" fontId="4" fillId="0" borderId="1" xfId="81" applyNumberFormat="1" applyFont="1" applyFill="1" applyBorder="1" applyAlignment="1" applyProtection="1">
      <alignment horizontal="center" vertical="top" wrapText="1"/>
    </xf>
    <xf numFmtId="165" fontId="4" fillId="0" borderId="1" xfId="81" applyNumberFormat="1" applyFont="1" applyFill="1" applyBorder="1" applyAlignment="1" applyProtection="1">
      <alignment horizontal="center" vertical="top" wrapText="1"/>
    </xf>
    <xf numFmtId="0" fontId="4" fillId="2" borderId="19" xfId="81" applyNumberFormat="1" applyFont="1" applyBorder="1" applyAlignment="1">
      <alignment horizontal="center" vertical="top"/>
    </xf>
    <xf numFmtId="164" fontId="4" fillId="0" borderId="1" xfId="80" applyNumberFormat="1" applyFont="1" applyFill="1" applyBorder="1" applyAlignment="1" applyProtection="1">
      <alignment horizontal="center" vertical="top" wrapText="1"/>
    </xf>
    <xf numFmtId="0" fontId="47" fillId="26" borderId="0" xfId="81" applyFont="1" applyFill="1" applyAlignment="1"/>
    <xf numFmtId="7" fontId="4" fillId="2" borderId="22" xfId="81" applyNumberFormat="1" applyFont="1" applyBorder="1" applyAlignment="1">
      <alignment horizontal="right" vertical="center"/>
    </xf>
    <xf numFmtId="0" fontId="4" fillId="2" borderId="19" xfId="81" applyNumberFormat="1" applyFont="1" applyBorder="1" applyAlignment="1">
      <alignment horizontal="right"/>
    </xf>
    <xf numFmtId="0" fontId="4" fillId="2" borderId="0" xfId="81" applyNumberFormat="1"/>
    <xf numFmtId="0" fontId="4" fillId="2" borderId="0" xfId="81" applyNumberFormat="1" applyAlignment="1">
      <alignment vertical="center"/>
    </xf>
    <xf numFmtId="1" fontId="4" fillId="0" borderId="1" xfId="109" applyNumberFormat="1" applyFont="1" applyFill="1" applyBorder="1" applyAlignment="1" applyProtection="1">
      <alignment horizontal="right" vertical="top"/>
    </xf>
    <xf numFmtId="164" fontId="48" fillId="25" borderId="19" xfId="81" applyNumberFormat="1" applyFont="1" applyFill="1" applyBorder="1" applyAlignment="1" applyProtection="1">
      <alignment horizontal="left" vertical="center" wrapText="1"/>
    </xf>
    <xf numFmtId="165" fontId="4" fillId="0" borderId="1" xfId="80" applyNumberFormat="1" applyFont="1" applyFill="1" applyBorder="1" applyAlignment="1" applyProtection="1">
      <alignment horizontal="left" vertical="top" wrapText="1"/>
    </xf>
    <xf numFmtId="0" fontId="4" fillId="0" borderId="1" xfId="80" applyNumberFormat="1" applyFont="1" applyFill="1" applyBorder="1" applyAlignment="1" applyProtection="1">
      <alignment horizontal="center" vertical="top" wrapText="1"/>
    </xf>
    <xf numFmtId="1" fontId="4" fillId="0" borderId="1" xfId="80" applyNumberFormat="1" applyFont="1" applyFill="1" applyBorder="1" applyAlignment="1" applyProtection="1">
      <alignment horizontal="right" vertical="top" wrapText="1"/>
    </xf>
    <xf numFmtId="165" fontId="4" fillId="0" borderId="1" xfId="80" applyNumberFormat="1" applyFont="1" applyFill="1" applyBorder="1" applyAlignment="1" applyProtection="1">
      <alignment horizontal="center" vertical="top" wrapText="1"/>
    </xf>
    <xf numFmtId="178" fontId="4" fillId="0" borderId="1" xfId="80" applyNumberFormat="1" applyFont="1" applyFill="1" applyBorder="1" applyAlignment="1" applyProtection="1">
      <alignment horizontal="right" vertical="top" wrapText="1"/>
    </xf>
    <xf numFmtId="4" fontId="4" fillId="26" borderId="1" xfId="80" applyNumberFormat="1" applyFont="1" applyFill="1" applyBorder="1" applyAlignment="1" applyProtection="1">
      <alignment horizontal="center" vertical="top" wrapText="1"/>
    </xf>
    <xf numFmtId="4" fontId="4" fillId="26" borderId="1" xfId="109" applyNumberFormat="1" applyFont="1" applyFill="1" applyBorder="1" applyAlignment="1" applyProtection="1">
      <alignment horizontal="center" vertical="top"/>
    </xf>
    <xf numFmtId="165" fontId="4" fillId="0" borderId="1" xfId="109" applyNumberFormat="1" applyFont="1" applyFill="1" applyBorder="1" applyAlignment="1" applyProtection="1">
      <alignment horizontal="center" vertical="top" wrapText="1"/>
    </xf>
    <xf numFmtId="1" fontId="4" fillId="2" borderId="20" xfId="81" applyNumberFormat="1" applyFont="1" applyBorder="1" applyAlignment="1" applyProtection="1">
      <alignment horizontal="center" vertical="top"/>
    </xf>
    <xf numFmtId="0" fontId="4" fillId="2" borderId="20" xfId="81" applyNumberFormat="1" applyFont="1" applyBorder="1" applyAlignment="1" applyProtection="1">
      <alignment horizontal="center" vertical="top"/>
    </xf>
    <xf numFmtId="7" fontId="4" fillId="2" borderId="19" xfId="81" applyNumberFormat="1" applyFont="1" applyBorder="1" applyAlignment="1" applyProtection="1">
      <alignment horizontal="right"/>
    </xf>
    <xf numFmtId="1" fontId="4" fillId="2" borderId="19" xfId="81" applyNumberFormat="1" applyFont="1" applyBorder="1" applyAlignment="1" applyProtection="1">
      <alignment horizontal="center" vertical="top"/>
    </xf>
    <xf numFmtId="0" fontId="4" fillId="2" borderId="19" xfId="81" applyNumberFormat="1" applyFont="1" applyBorder="1" applyAlignment="1" applyProtection="1">
      <alignment horizontal="center" vertical="top"/>
    </xf>
    <xf numFmtId="7" fontId="4" fillId="2" borderId="0" xfId="81" applyNumberFormat="1" applyFont="1" applyBorder="1" applyAlignment="1" applyProtection="1">
      <alignment horizontal="right"/>
    </xf>
    <xf numFmtId="0" fontId="1" fillId="2" borderId="52" xfId="81" applyNumberFormat="1" applyFont="1" applyBorder="1" applyAlignment="1">
      <alignment horizontal="center" vertical="center"/>
    </xf>
    <xf numFmtId="7" fontId="4" fillId="2" borderId="53" xfId="81" applyNumberFormat="1" applyFont="1" applyBorder="1" applyAlignment="1">
      <alignment horizontal="right" vertical="center"/>
    </xf>
    <xf numFmtId="166" fontId="4" fillId="0" borderId="1" xfId="81" applyNumberFormat="1" applyFont="1" applyFill="1" applyBorder="1" applyAlignment="1" applyProtection="1">
      <alignment vertical="top"/>
    </xf>
    <xf numFmtId="7" fontId="4" fillId="2" borderId="40" xfId="81" applyNumberFormat="1" applyFont="1" applyBorder="1" applyAlignment="1">
      <alignment horizontal="right" vertical="center"/>
    </xf>
    <xf numFmtId="0" fontId="1" fillId="2" borderId="54" xfId="81" applyNumberFormat="1" applyFont="1" applyBorder="1" applyAlignment="1">
      <alignment horizontal="center" vertical="center"/>
    </xf>
    <xf numFmtId="7" fontId="4" fillId="2" borderId="55" xfId="81" applyNumberFormat="1" applyFont="1" applyBorder="1" applyAlignment="1">
      <alignment horizontal="right" vertical="center"/>
    </xf>
    <xf numFmtId="0" fontId="1" fillId="0" borderId="1" xfId="81" applyNumberFormat="1" applyFont="1" applyFill="1" applyBorder="1" applyAlignment="1" applyProtection="1">
      <alignment vertical="top"/>
    </xf>
    <xf numFmtId="0" fontId="1" fillId="2" borderId="19" xfId="81" applyNumberFormat="1" applyFont="1" applyBorder="1" applyAlignment="1">
      <alignment horizontal="center" vertical="center"/>
    </xf>
    <xf numFmtId="1" fontId="4" fillId="0" borderId="1" xfId="81" applyNumberFormat="1" applyFont="1" applyFill="1" applyBorder="1" applyAlignment="1" applyProtection="1">
      <alignment horizontal="right" vertical="top"/>
    </xf>
    <xf numFmtId="0" fontId="47" fillId="26" borderId="0" xfId="81" applyFont="1" applyFill="1"/>
    <xf numFmtId="164" fontId="1" fillId="25" borderId="19" xfId="81" applyNumberFormat="1" applyFont="1" applyFill="1" applyBorder="1" applyAlignment="1" applyProtection="1">
      <alignment horizontal="left" vertical="center" wrapText="1"/>
    </xf>
    <xf numFmtId="164" fontId="4" fillId="0" borderId="2" xfId="81" applyNumberFormat="1" applyFont="1" applyFill="1" applyBorder="1" applyAlignment="1" applyProtection="1">
      <alignment horizontal="left" vertical="top" wrapText="1"/>
    </xf>
    <xf numFmtId="164" fontId="4" fillId="0" borderId="2" xfId="81" applyNumberFormat="1" applyFont="1" applyFill="1" applyBorder="1" applyAlignment="1" applyProtection="1">
      <alignment horizontal="center" vertical="top" wrapText="1"/>
    </xf>
    <xf numFmtId="0" fontId="4" fillId="0" borderId="2" xfId="81" applyNumberFormat="1" applyFont="1" applyFill="1" applyBorder="1" applyAlignment="1" applyProtection="1">
      <alignment horizontal="center" vertical="top" wrapText="1"/>
    </xf>
    <xf numFmtId="1" fontId="4" fillId="0" borderId="2" xfId="81" applyNumberFormat="1" applyFont="1" applyFill="1" applyBorder="1" applyAlignment="1" applyProtection="1">
      <alignment horizontal="right" vertical="top"/>
    </xf>
    <xf numFmtId="166" fontId="4" fillId="0" borderId="2" xfId="81" applyNumberFormat="1" applyFont="1" applyFill="1" applyBorder="1" applyAlignment="1" applyProtection="1">
      <alignment vertical="top"/>
    </xf>
    <xf numFmtId="165" fontId="4" fillId="0" borderId="2" xfId="81" applyNumberFormat="1" applyFont="1" applyFill="1" applyBorder="1" applyAlignment="1" applyProtection="1">
      <alignment horizontal="left" vertical="top" wrapText="1"/>
    </xf>
    <xf numFmtId="4" fontId="4" fillId="26" borderId="1" xfId="109" applyNumberFormat="1" applyFont="1" applyFill="1" applyBorder="1" applyAlignment="1" applyProtection="1">
      <alignment horizontal="center" vertical="top" wrapText="1"/>
    </xf>
    <xf numFmtId="0" fontId="47" fillId="26" borderId="0" xfId="109" applyFont="1" applyFill="1" applyAlignment="1"/>
    <xf numFmtId="0" fontId="47" fillId="26" borderId="0" xfId="110" applyFont="1" applyFill="1"/>
    <xf numFmtId="0" fontId="1" fillId="2" borderId="22" xfId="81" applyNumberFormat="1" applyFont="1" applyBorder="1" applyAlignment="1">
      <alignment horizontal="center" vertical="center"/>
    </xf>
    <xf numFmtId="164" fontId="4" fillId="26" borderId="2" xfId="81" applyNumberFormat="1" applyFont="1" applyFill="1" applyBorder="1" applyAlignment="1" applyProtection="1">
      <alignment horizontal="center" vertical="top" wrapText="1"/>
    </xf>
    <xf numFmtId="167" fontId="4" fillId="26" borderId="1" xfId="109" applyNumberFormat="1" applyFont="1" applyFill="1" applyBorder="1" applyAlignment="1" applyProtection="1">
      <alignment horizontal="center" vertical="top"/>
    </xf>
    <xf numFmtId="0" fontId="47" fillId="26" borderId="0" xfId="109" applyFont="1" applyFill="1"/>
    <xf numFmtId="0" fontId="4" fillId="2" borderId="0" xfId="81" applyNumberFormat="1" applyProtection="1"/>
    <xf numFmtId="1" fontId="4" fillId="2" borderId="20" xfId="81" applyNumberFormat="1" applyFont="1" applyBorder="1" applyAlignment="1">
      <alignment horizontal="right" vertical="center"/>
    </xf>
    <xf numFmtId="2" fontId="4" fillId="2" borderId="19" xfId="81" applyNumberFormat="1" applyFont="1" applyBorder="1" applyAlignment="1">
      <alignment horizontal="right" vertical="center"/>
    </xf>
    <xf numFmtId="1" fontId="1" fillId="2" borderId="0" xfId="110" applyNumberFormat="1" applyFont="1" applyAlignment="1">
      <alignment horizontal="centerContinuous" vertical="top"/>
    </xf>
    <xf numFmtId="0" fontId="1" fillId="2" borderId="0" xfId="110" applyNumberFormat="1" applyFont="1" applyAlignment="1">
      <alignment horizontal="centerContinuous" vertical="center"/>
    </xf>
    <xf numFmtId="0" fontId="4" fillId="2" borderId="0" xfId="110" applyNumberFormat="1"/>
    <xf numFmtId="0" fontId="4" fillId="2" borderId="0" xfId="110" applyNumberFormat="1" applyFont="1" applyAlignment="1">
      <alignment horizontal="center" vertical="center"/>
    </xf>
    <xf numFmtId="0" fontId="4" fillId="2" borderId="0" xfId="110" applyNumberFormat="1" applyAlignment="1">
      <alignment vertical="top"/>
    </xf>
    <xf numFmtId="0" fontId="4" fillId="2" borderId="0" xfId="110" applyNumberFormat="1" applyAlignment="1"/>
    <xf numFmtId="0" fontId="4" fillId="2" borderId="0" xfId="110" applyNumberFormat="1" applyFont="1"/>
    <xf numFmtId="0" fontId="4" fillId="2" borderId="0" xfId="110" applyNumberFormat="1" applyAlignment="1">
      <alignment vertical="center"/>
    </xf>
    <xf numFmtId="0" fontId="47" fillId="26" borderId="0" xfId="110" applyFont="1" applyFill="1" applyAlignment="1"/>
    <xf numFmtId="0" fontId="49" fillId="26" borderId="0" xfId="110" applyFont="1" applyFill="1"/>
    <xf numFmtId="0" fontId="52" fillId="26" borderId="0" xfId="110" applyFont="1" applyFill="1"/>
    <xf numFmtId="0" fontId="50" fillId="26" borderId="0" xfId="110" applyFont="1" applyFill="1" applyAlignment="1"/>
    <xf numFmtId="4" fontId="4" fillId="26" borderId="1" xfId="110" applyNumberFormat="1" applyFont="1" applyFill="1" applyBorder="1" applyAlignment="1" applyProtection="1">
      <alignment horizontal="center" vertical="top" wrapText="1"/>
    </xf>
    <xf numFmtId="165" fontId="4" fillId="0" borderId="1" xfId="110" applyNumberFormat="1" applyFont="1" applyFill="1" applyBorder="1" applyAlignment="1" applyProtection="1">
      <alignment horizontal="center" vertical="top" wrapText="1"/>
    </xf>
    <xf numFmtId="164" fontId="4" fillId="0" borderId="1" xfId="110" applyNumberFormat="1" applyFont="1" applyFill="1" applyBorder="1" applyAlignment="1" applyProtection="1">
      <alignment horizontal="left" vertical="top" wrapText="1"/>
    </xf>
    <xf numFmtId="0" fontId="4" fillId="0" borderId="1" xfId="110" applyNumberFormat="1" applyFont="1" applyFill="1" applyBorder="1" applyAlignment="1" applyProtection="1">
      <alignment horizontal="center" vertical="top" wrapText="1"/>
    </xf>
    <xf numFmtId="1" fontId="4" fillId="0" borderId="1" xfId="110" applyNumberFormat="1" applyFont="1" applyFill="1" applyBorder="1" applyAlignment="1" applyProtection="1">
      <alignment horizontal="right" vertical="top" wrapText="1"/>
    </xf>
    <xf numFmtId="166" fontId="4" fillId="0" borderId="1" xfId="110" applyNumberFormat="1" applyFont="1" applyFill="1" applyBorder="1" applyAlignment="1" applyProtection="1">
      <alignment vertical="top"/>
    </xf>
    <xf numFmtId="0" fontId="5" fillId="26" borderId="0" xfId="110" applyFont="1" applyFill="1"/>
    <xf numFmtId="0" fontId="47" fillId="26" borderId="0" xfId="110" applyFont="1" applyFill="1" applyAlignment="1">
      <alignment vertical="top"/>
    </xf>
    <xf numFmtId="4" fontId="4" fillId="26" borderId="1" xfId="110" applyNumberFormat="1" applyFont="1" applyFill="1" applyBorder="1" applyAlignment="1" applyProtection="1">
      <alignment horizontal="center" vertical="top"/>
    </xf>
    <xf numFmtId="165" fontId="4" fillId="0" borderId="1" xfId="110" applyNumberFormat="1" applyFont="1" applyFill="1" applyBorder="1" applyAlignment="1" applyProtection="1">
      <alignment horizontal="left" vertical="top" wrapText="1"/>
    </xf>
    <xf numFmtId="1" fontId="4" fillId="0" borderId="1" xfId="110" applyNumberFormat="1" applyFont="1" applyFill="1" applyBorder="1" applyAlignment="1" applyProtection="1">
      <alignment horizontal="right" vertical="top"/>
    </xf>
    <xf numFmtId="0" fontId="5" fillId="26" borderId="0" xfId="110" applyFont="1" applyFill="1" applyAlignment="1"/>
    <xf numFmtId="165" fontId="4" fillId="26" borderId="1" xfId="110" applyNumberFormat="1" applyFont="1" applyFill="1" applyBorder="1" applyAlignment="1" applyProtection="1">
      <alignment horizontal="right" vertical="top" wrapText="1"/>
    </xf>
    <xf numFmtId="164" fontId="4" fillId="26" borderId="1" xfId="110" applyNumberFormat="1" applyFont="1" applyFill="1" applyBorder="1" applyAlignment="1" applyProtection="1">
      <alignment horizontal="left" vertical="top" wrapText="1"/>
    </xf>
    <xf numFmtId="164" fontId="4" fillId="26" borderId="1" xfId="110" applyNumberFormat="1" applyFont="1" applyFill="1" applyBorder="1" applyAlignment="1" applyProtection="1">
      <alignment horizontal="center" vertical="top" wrapText="1"/>
    </xf>
    <xf numFmtId="0" fontId="4" fillId="26" borderId="1" xfId="110" applyNumberFormat="1" applyFont="1" applyFill="1" applyBorder="1" applyAlignment="1" applyProtection="1">
      <alignment horizontal="center" vertical="top" wrapText="1"/>
    </xf>
    <xf numFmtId="1" fontId="4" fillId="26" borderId="1" xfId="110" applyNumberFormat="1" applyFont="1" applyFill="1" applyBorder="1" applyAlignment="1" applyProtection="1">
      <alignment horizontal="right" vertical="top"/>
    </xf>
    <xf numFmtId="166" fontId="4" fillId="26" borderId="1" xfId="110" applyNumberFormat="1" applyFont="1" applyFill="1" applyBorder="1" applyAlignment="1" applyProtection="1">
      <alignment vertical="top"/>
    </xf>
    <xf numFmtId="164" fontId="4" fillId="0" borderId="2" xfId="110" applyNumberFormat="1" applyFont="1" applyFill="1" applyBorder="1" applyAlignment="1" applyProtection="1">
      <alignment horizontal="left" vertical="top" wrapText="1"/>
    </xf>
    <xf numFmtId="1" fontId="4" fillId="0" borderId="2" xfId="110" applyNumberFormat="1" applyFont="1" applyFill="1" applyBorder="1" applyAlignment="1" applyProtection="1">
      <alignment horizontal="right" vertical="top" wrapText="1"/>
    </xf>
    <xf numFmtId="164" fontId="4" fillId="0" borderId="1" xfId="110" applyNumberFormat="1" applyFont="1" applyFill="1" applyBorder="1" applyAlignment="1" applyProtection="1">
      <alignment horizontal="center" vertical="top" wrapText="1"/>
    </xf>
    <xf numFmtId="166" fontId="4" fillId="0" borderId="1" xfId="110" applyNumberFormat="1" applyFont="1" applyFill="1" applyBorder="1" applyAlignment="1" applyProtection="1">
      <alignment vertical="top" wrapText="1"/>
    </xf>
    <xf numFmtId="0" fontId="50" fillId="26" borderId="0" xfId="110" applyFont="1" applyFill="1" applyAlignment="1">
      <alignment vertical="top"/>
    </xf>
    <xf numFmtId="4" fontId="4" fillId="26" borderId="2" xfId="110" applyNumberFormat="1" applyFont="1" applyFill="1" applyBorder="1" applyAlignment="1" applyProtection="1">
      <alignment horizontal="center" vertical="top"/>
    </xf>
    <xf numFmtId="165" fontId="4" fillId="0" borderId="2" xfId="110" applyNumberFormat="1" applyFont="1" applyFill="1" applyBorder="1" applyAlignment="1" applyProtection="1">
      <alignment horizontal="left" vertical="top" wrapText="1"/>
    </xf>
    <xf numFmtId="0" fontId="4" fillId="0" borderId="2" xfId="110" applyNumberFormat="1" applyFont="1" applyFill="1" applyBorder="1" applyAlignment="1" applyProtection="1">
      <alignment horizontal="center" vertical="top" wrapText="1"/>
    </xf>
    <xf numFmtId="166" fontId="4" fillId="0" borderId="2" xfId="110" applyNumberFormat="1" applyFont="1" applyFill="1" applyBorder="1" applyAlignment="1" applyProtection="1">
      <alignment vertical="top"/>
    </xf>
    <xf numFmtId="1" fontId="4" fillId="0" borderId="2" xfId="109" applyNumberFormat="1" applyFont="1" applyFill="1" applyBorder="1" applyAlignment="1" applyProtection="1">
      <alignment horizontal="right" vertical="top"/>
    </xf>
    <xf numFmtId="4" fontId="4" fillId="26" borderId="2" xfId="109" applyNumberFormat="1" applyFont="1" applyFill="1" applyBorder="1" applyAlignment="1" applyProtection="1">
      <alignment horizontal="center" vertical="top" wrapText="1"/>
    </xf>
    <xf numFmtId="0" fontId="4" fillId="2" borderId="20" xfId="110" applyNumberFormat="1" applyFont="1" applyBorder="1" applyAlignment="1">
      <alignment horizontal="center" vertical="top"/>
    </xf>
    <xf numFmtId="1" fontId="4" fillId="2" borderId="20" xfId="110" applyNumberFormat="1" applyFont="1" applyBorder="1" applyAlignment="1">
      <alignment horizontal="center" vertical="top"/>
    </xf>
    <xf numFmtId="0" fontId="4" fillId="0" borderId="0" xfId="110" applyNumberFormat="1" applyFill="1"/>
    <xf numFmtId="165" fontId="4" fillId="0" borderId="2" xfId="80" applyNumberFormat="1" applyFont="1" applyFill="1" applyBorder="1" applyAlignment="1" applyProtection="1">
      <alignment horizontal="left" vertical="top" wrapText="1"/>
    </xf>
    <xf numFmtId="164" fontId="4" fillId="0" borderId="2" xfId="80" applyNumberFormat="1" applyFont="1" applyFill="1" applyBorder="1" applyAlignment="1" applyProtection="1">
      <alignment horizontal="left" vertical="top" wrapText="1"/>
    </xf>
    <xf numFmtId="164" fontId="4" fillId="0" borderId="2" xfId="80" applyNumberFormat="1" applyFont="1" applyFill="1" applyBorder="1" applyAlignment="1" applyProtection="1">
      <alignment horizontal="center" vertical="top" wrapText="1"/>
    </xf>
    <xf numFmtId="0" fontId="4" fillId="0" borderId="2" xfId="80" applyNumberFormat="1" applyFont="1" applyFill="1" applyBorder="1" applyAlignment="1" applyProtection="1">
      <alignment horizontal="center" vertical="top" wrapText="1"/>
    </xf>
    <xf numFmtId="178" fontId="4" fillId="0" borderId="2" xfId="80" applyNumberFormat="1" applyFont="1" applyFill="1" applyBorder="1" applyAlignment="1" applyProtection="1">
      <alignment horizontal="right" vertical="top" wrapText="1"/>
    </xf>
    <xf numFmtId="4" fontId="4" fillId="0" borderId="2" xfId="81" applyNumberFormat="1" applyFont="1" applyFill="1" applyBorder="1" applyAlignment="1" applyProtection="1">
      <alignment horizontal="center" vertical="top" wrapText="1"/>
    </xf>
    <xf numFmtId="178" fontId="4" fillId="0" borderId="2" xfId="81" applyNumberFormat="1" applyFont="1" applyFill="1" applyBorder="1" applyAlignment="1" applyProtection="1">
      <alignment horizontal="right" vertical="top"/>
    </xf>
    <xf numFmtId="0" fontId="47" fillId="0" borderId="0" xfId="81" applyFont="1" applyFill="1" applyAlignment="1"/>
    <xf numFmtId="4" fontId="4" fillId="0" borderId="1" xfId="81" applyNumberFormat="1" applyFont="1" applyFill="1" applyBorder="1" applyAlignment="1" applyProtection="1">
      <alignment horizontal="center" vertical="top" wrapText="1"/>
    </xf>
    <xf numFmtId="178" fontId="4" fillId="0" borderId="1" xfId="81" applyNumberFormat="1" applyFont="1" applyFill="1" applyBorder="1" applyAlignment="1" applyProtection="1">
      <alignment horizontal="right" vertical="top"/>
    </xf>
    <xf numFmtId="164" fontId="1" fillId="25" borderId="58" xfId="81" applyNumberFormat="1" applyFont="1" applyFill="1" applyBorder="1" applyAlignment="1" applyProtection="1">
      <alignment horizontal="left" vertical="top" wrapText="1"/>
    </xf>
    <xf numFmtId="0" fontId="3" fillId="2" borderId="15" xfId="110" applyNumberFormat="1" applyFont="1" applyBorder="1" applyAlignment="1">
      <alignment horizontal="centerContinuous"/>
    </xf>
    <xf numFmtId="0" fontId="4" fillId="2" borderId="0" xfId="110" applyNumberFormat="1" applyAlignment="1">
      <alignment horizontal="right"/>
    </xf>
    <xf numFmtId="0" fontId="4" fillId="2" borderId="0" xfId="110" applyNumberFormat="1" applyAlignment="1">
      <alignment horizontal="center"/>
    </xf>
    <xf numFmtId="7" fontId="53" fillId="2" borderId="0" xfId="110" applyNumberFormat="1" applyFont="1" applyAlignment="1">
      <alignment horizontal="centerContinuous" vertical="center"/>
    </xf>
    <xf numFmtId="7" fontId="54" fillId="2" borderId="0" xfId="110" applyNumberFormat="1" applyFont="1" applyAlignment="1">
      <alignment horizontal="centerContinuous" vertical="center"/>
    </xf>
    <xf numFmtId="1" fontId="4" fillId="2" borderId="0" xfId="110" applyNumberFormat="1" applyFont="1" applyAlignment="1">
      <alignment horizontal="centerContinuous" vertical="top"/>
    </xf>
    <xf numFmtId="0" fontId="4" fillId="2" borderId="0" xfId="110" applyNumberFormat="1" applyFont="1" applyAlignment="1">
      <alignment horizontal="centerContinuous" vertical="center"/>
    </xf>
    <xf numFmtId="7" fontId="4" fillId="2" borderId="0" xfId="110" applyNumberFormat="1" applyFont="1" applyAlignment="1">
      <alignment horizontal="right"/>
    </xf>
    <xf numFmtId="0" fontId="4" fillId="2" borderId="0" xfId="110" applyNumberFormat="1" applyFont="1" applyAlignment="1">
      <alignment vertical="top"/>
    </xf>
    <xf numFmtId="0" fontId="4" fillId="2" borderId="0" xfId="110" applyNumberFormat="1" applyFont="1" applyAlignment="1"/>
    <xf numFmtId="2" fontId="4" fillId="2" borderId="0" xfId="110" applyNumberFormat="1" applyFont="1" applyAlignment="1"/>
    <xf numFmtId="7" fontId="4" fillId="2" borderId="16" xfId="110" applyNumberFormat="1" applyFont="1" applyBorder="1" applyAlignment="1">
      <alignment horizontal="center"/>
    </xf>
    <xf numFmtId="0" fontId="4" fillId="2" borderId="16" xfId="110" applyNumberFormat="1" applyFont="1" applyBorder="1" applyAlignment="1">
      <alignment horizontal="center" vertical="top"/>
    </xf>
    <xf numFmtId="0" fontId="4" fillId="2" borderId="17" xfId="110" applyNumberFormat="1" applyFont="1" applyBorder="1" applyAlignment="1">
      <alignment horizontal="center"/>
    </xf>
    <xf numFmtId="0" fontId="4" fillId="2" borderId="16" xfId="110" applyNumberFormat="1" applyFont="1" applyBorder="1" applyAlignment="1">
      <alignment horizontal="center"/>
    </xf>
    <xf numFmtId="0" fontId="4" fillId="2" borderId="18" xfId="110" applyNumberFormat="1" applyFont="1" applyBorder="1" applyAlignment="1">
      <alignment horizontal="center"/>
    </xf>
    <xf numFmtId="7" fontId="4" fillId="2" borderId="23" xfId="110" applyNumberFormat="1" applyFont="1" applyBorder="1" applyAlignment="1">
      <alignment horizontal="right"/>
    </xf>
    <xf numFmtId="0" fontId="4" fillId="2" borderId="24" xfId="110" applyNumberFormat="1" applyFont="1" applyBorder="1" applyAlignment="1">
      <alignment vertical="top"/>
    </xf>
    <xf numFmtId="0" fontId="4" fillId="2" borderId="28" xfId="110" applyNumberFormat="1" applyFont="1" applyBorder="1"/>
    <xf numFmtId="0" fontId="4" fillId="2" borderId="24" xfId="110" applyNumberFormat="1" applyFont="1" applyBorder="1" applyAlignment="1">
      <alignment horizontal="center"/>
    </xf>
    <xf numFmtId="0" fontId="4" fillId="2" borderId="29" xfId="110" applyNumberFormat="1" applyFont="1" applyBorder="1"/>
    <xf numFmtId="0" fontId="4" fillId="2" borderId="29" xfId="110" applyNumberFormat="1" applyFont="1" applyBorder="1" applyAlignment="1">
      <alignment horizontal="center"/>
    </xf>
    <xf numFmtId="0" fontId="4" fillId="2" borderId="24" xfId="110" applyNumberFormat="1" applyFont="1" applyBorder="1" applyAlignment="1">
      <alignment horizontal="right"/>
    </xf>
    <xf numFmtId="7" fontId="4" fillId="2" borderId="20" xfId="110" applyNumberFormat="1" applyFont="1" applyBorder="1" applyAlignment="1">
      <alignment horizontal="right"/>
    </xf>
    <xf numFmtId="0" fontId="4" fillId="2" borderId="30" xfId="110" applyNumberFormat="1" applyFont="1" applyBorder="1" applyAlignment="1">
      <alignment horizontal="right"/>
    </xf>
    <xf numFmtId="7" fontId="4" fillId="2" borderId="20" xfId="110" applyNumberFormat="1" applyFont="1" applyBorder="1" applyAlignment="1">
      <alignment horizontal="right" vertical="center"/>
    </xf>
    <xf numFmtId="0" fontId="1" fillId="2" borderId="19" xfId="110" applyNumberFormat="1" applyFont="1" applyBorder="1" applyAlignment="1">
      <alignment horizontal="center" vertical="center"/>
    </xf>
    <xf numFmtId="7" fontId="4" fillId="2" borderId="19" xfId="110" applyNumberFormat="1" applyFont="1" applyBorder="1" applyAlignment="1">
      <alignment horizontal="right" vertical="center"/>
    </xf>
    <xf numFmtId="0" fontId="1" fillId="2" borderId="19" xfId="110" applyNumberFormat="1" applyFont="1" applyBorder="1" applyAlignment="1">
      <alignment vertical="top"/>
    </xf>
    <xf numFmtId="164" fontId="1" fillId="25" borderId="19" xfId="110" applyNumberFormat="1" applyFont="1" applyFill="1" applyBorder="1" applyAlignment="1" applyProtection="1">
      <alignment horizontal="left" vertical="center"/>
    </xf>
    <xf numFmtId="7" fontId="4" fillId="2" borderId="19" xfId="110" applyNumberFormat="1" applyFont="1" applyBorder="1" applyAlignment="1">
      <alignment horizontal="right"/>
    </xf>
    <xf numFmtId="167" fontId="4" fillId="26" borderId="1" xfId="110" applyNumberFormat="1" applyFont="1" applyFill="1" applyBorder="1" applyAlignment="1" applyProtection="1">
      <alignment horizontal="center" vertical="top"/>
    </xf>
    <xf numFmtId="164" fontId="1" fillId="25" borderId="19" xfId="110" applyNumberFormat="1" applyFont="1" applyFill="1" applyBorder="1" applyAlignment="1" applyProtection="1">
      <alignment horizontal="left" vertical="center" wrapText="1"/>
    </xf>
    <xf numFmtId="1" fontId="4" fillId="2" borderId="20" xfId="110" applyNumberFormat="1" applyFont="1" applyBorder="1" applyAlignment="1">
      <alignment vertical="top"/>
    </xf>
    <xf numFmtId="165" fontId="4" fillId="0" borderId="2" xfId="110" applyNumberFormat="1" applyFont="1" applyFill="1" applyBorder="1" applyAlignment="1" applyProtection="1">
      <alignment horizontal="center" vertical="top" wrapText="1"/>
    </xf>
    <xf numFmtId="164" fontId="4" fillId="0" borderId="2" xfId="110" applyNumberFormat="1" applyFont="1" applyFill="1" applyBorder="1" applyAlignment="1" applyProtection="1">
      <alignment horizontal="center" vertical="top" wrapText="1"/>
    </xf>
    <xf numFmtId="1" fontId="4" fillId="0" borderId="2" xfId="110" applyNumberFormat="1" applyFont="1" applyFill="1" applyBorder="1" applyAlignment="1" applyProtection="1">
      <alignment horizontal="right" vertical="top"/>
    </xf>
    <xf numFmtId="165" fontId="4" fillId="0" borderId="1" xfId="110" applyNumberFormat="1" applyFont="1" applyFill="1" applyBorder="1" applyAlignment="1" applyProtection="1">
      <alignment horizontal="right" vertical="top" wrapText="1"/>
    </xf>
    <xf numFmtId="0" fontId="4" fillId="2" borderId="19" xfId="110" applyNumberFormat="1" applyFont="1" applyBorder="1" applyAlignment="1">
      <alignment horizontal="center" vertical="top"/>
    </xf>
    <xf numFmtId="0" fontId="5" fillId="0" borderId="0" xfId="110" applyFont="1" applyFill="1" applyAlignment="1" applyProtection="1"/>
    <xf numFmtId="165" fontId="4" fillId="0" borderId="1" xfId="109" applyNumberFormat="1" applyFont="1" applyFill="1" applyBorder="1" applyAlignment="1" applyProtection="1">
      <alignment horizontal="left" vertical="top" wrapText="1"/>
    </xf>
    <xf numFmtId="164" fontId="4" fillId="0" borderId="1" xfId="109" applyNumberFormat="1" applyFont="1" applyFill="1" applyBorder="1" applyAlignment="1" applyProtection="1">
      <alignment horizontal="left" vertical="top" wrapText="1"/>
    </xf>
    <xf numFmtId="164" fontId="4" fillId="0" borderId="1" xfId="109" applyNumberFormat="1" applyFont="1" applyFill="1" applyBorder="1" applyAlignment="1" applyProtection="1">
      <alignment horizontal="center" vertical="top" wrapText="1"/>
    </xf>
    <xf numFmtId="0" fontId="4" fillId="0" borderId="1" xfId="109" applyNumberFormat="1" applyFont="1" applyFill="1" applyBorder="1" applyAlignment="1" applyProtection="1">
      <alignment horizontal="center" vertical="top" wrapText="1"/>
    </xf>
    <xf numFmtId="166" fontId="4" fillId="0" borderId="1" xfId="109" applyNumberFormat="1" applyFont="1" applyFill="1" applyBorder="1" applyAlignment="1" applyProtection="1">
      <alignment vertical="top"/>
    </xf>
    <xf numFmtId="0" fontId="4" fillId="2" borderId="20" xfId="110" applyNumberFormat="1" applyFont="1" applyBorder="1" applyAlignment="1">
      <alignment vertical="top"/>
    </xf>
    <xf numFmtId="164" fontId="4" fillId="0" borderId="1" xfId="110" applyNumberFormat="1" applyFont="1" applyFill="1" applyBorder="1" applyAlignment="1" applyProtection="1">
      <alignment vertical="top" wrapText="1"/>
    </xf>
    <xf numFmtId="4" fontId="4" fillId="26" borderId="2" xfId="80" applyNumberFormat="1" applyFont="1" applyFill="1" applyBorder="1" applyAlignment="1" applyProtection="1">
      <alignment horizontal="center" vertical="top" wrapText="1"/>
    </xf>
    <xf numFmtId="165" fontId="4" fillId="0" borderId="2" xfId="110" applyNumberFormat="1" applyFont="1" applyFill="1" applyBorder="1" applyAlignment="1" applyProtection="1">
      <alignment horizontal="right" vertical="top" wrapText="1"/>
    </xf>
    <xf numFmtId="0" fontId="4" fillId="2" borderId="19" xfId="110" applyNumberFormat="1" applyFont="1" applyBorder="1" applyAlignment="1">
      <alignment vertical="top"/>
    </xf>
    <xf numFmtId="7" fontId="4" fillId="2" borderId="22" xfId="110" applyNumberFormat="1" applyFont="1" applyBorder="1" applyAlignment="1">
      <alignment horizontal="right" vertical="center"/>
    </xf>
    <xf numFmtId="0" fontId="1" fillId="2" borderId="22" xfId="110" applyNumberFormat="1" applyFont="1" applyBorder="1" applyAlignment="1">
      <alignment horizontal="center" vertical="center"/>
    </xf>
    <xf numFmtId="4" fontId="4" fillId="26" borderId="2" xfId="110" applyNumberFormat="1" applyFont="1" applyFill="1" applyBorder="1" applyAlignment="1" applyProtection="1">
      <alignment horizontal="center" vertical="top" wrapText="1"/>
    </xf>
    <xf numFmtId="177" fontId="4" fillId="26" borderId="1" xfId="110" applyNumberFormat="1" applyFont="1" applyFill="1" applyBorder="1" applyAlignment="1" applyProtection="1">
      <alignment horizontal="center" vertical="top"/>
    </xf>
    <xf numFmtId="177" fontId="4" fillId="26" borderId="1" xfId="110" applyNumberFormat="1" applyFont="1" applyFill="1" applyBorder="1" applyAlignment="1" applyProtection="1">
      <alignment horizontal="center" vertical="top" wrapText="1"/>
    </xf>
    <xf numFmtId="177" fontId="4" fillId="26" borderId="1" xfId="110" applyNumberFormat="1" applyFont="1" applyFill="1" applyBorder="1" applyAlignment="1" applyProtection="1">
      <alignment horizontal="left" vertical="top" wrapText="1"/>
    </xf>
    <xf numFmtId="1" fontId="4" fillId="26" borderId="1" xfId="110" applyNumberFormat="1" applyFont="1" applyFill="1" applyBorder="1" applyAlignment="1" applyProtection="1">
      <alignment horizontal="right" vertical="top" wrapText="1"/>
    </xf>
    <xf numFmtId="3" fontId="4" fillId="26" borderId="2" xfId="110" applyNumberFormat="1" applyFont="1" applyFill="1" applyBorder="1" applyAlignment="1" applyProtection="1">
      <alignment vertical="top"/>
    </xf>
    <xf numFmtId="0" fontId="4" fillId="2" borderId="0" xfId="110" applyFont="1" applyAlignment="1" applyProtection="1">
      <alignment vertical="top" wrapText="1"/>
    </xf>
    <xf numFmtId="3" fontId="4" fillId="26" borderId="1" xfId="110" applyNumberFormat="1" applyFont="1" applyFill="1" applyBorder="1" applyAlignment="1" applyProtection="1">
      <alignment vertical="top"/>
    </xf>
    <xf numFmtId="164" fontId="4" fillId="26" borderId="2" xfId="110" applyNumberFormat="1" applyFont="1" applyFill="1" applyBorder="1" applyAlignment="1" applyProtection="1">
      <alignment horizontal="center" vertical="top" wrapText="1"/>
    </xf>
    <xf numFmtId="1" fontId="4" fillId="0" borderId="1" xfId="109" applyNumberFormat="1" applyFont="1" applyFill="1" applyBorder="1" applyAlignment="1" applyProtection="1">
      <alignment horizontal="right" vertical="top" wrapText="1"/>
    </xf>
    <xf numFmtId="4" fontId="4" fillId="26" borderId="2" xfId="109" applyNumberFormat="1" applyFont="1" applyFill="1" applyBorder="1" applyAlignment="1" applyProtection="1">
      <alignment horizontal="center" vertical="top"/>
    </xf>
    <xf numFmtId="165" fontId="4" fillId="0" borderId="2" xfId="109" applyNumberFormat="1" applyFont="1" applyFill="1" applyBorder="1" applyAlignment="1" applyProtection="1">
      <alignment horizontal="center" vertical="top" wrapText="1"/>
    </xf>
    <xf numFmtId="165" fontId="4" fillId="0" borderId="2" xfId="109" applyNumberFormat="1" applyFont="1" applyFill="1" applyBorder="1" applyAlignment="1" applyProtection="1">
      <alignment horizontal="left" vertical="top" wrapText="1"/>
    </xf>
    <xf numFmtId="164" fontId="4" fillId="0" borderId="2" xfId="109" applyNumberFormat="1" applyFont="1" applyFill="1" applyBorder="1" applyAlignment="1" applyProtection="1">
      <alignment horizontal="left" vertical="top" wrapText="1"/>
    </xf>
    <xf numFmtId="164" fontId="4" fillId="0" borderId="2" xfId="109" applyNumberFormat="1" applyFont="1" applyFill="1" applyBorder="1" applyAlignment="1" applyProtection="1">
      <alignment horizontal="center" vertical="top" wrapText="1"/>
    </xf>
    <xf numFmtId="0" fontId="4" fillId="0" borderId="2" xfId="109" applyNumberFormat="1" applyFont="1" applyFill="1" applyBorder="1" applyAlignment="1" applyProtection="1">
      <alignment horizontal="center" vertical="top" wrapText="1"/>
    </xf>
    <xf numFmtId="166" fontId="4" fillId="0" borderId="2" xfId="109" applyNumberFormat="1" applyFont="1" applyFill="1" applyBorder="1" applyAlignment="1" applyProtection="1">
      <alignment vertical="top"/>
    </xf>
    <xf numFmtId="0" fontId="4" fillId="2" borderId="13" xfId="110" applyNumberFormat="1" applyFont="1" applyBorder="1"/>
    <xf numFmtId="165" fontId="4" fillId="26" borderId="1" xfId="110" applyNumberFormat="1" applyFont="1" applyFill="1" applyBorder="1" applyAlignment="1" applyProtection="1">
      <alignment horizontal="left" vertical="top" wrapText="1"/>
    </xf>
    <xf numFmtId="164" fontId="4" fillId="26" borderId="1" xfId="110" applyNumberFormat="1" applyFont="1" applyFill="1" applyBorder="1" applyAlignment="1" applyProtection="1">
      <alignment vertical="top" wrapText="1"/>
    </xf>
    <xf numFmtId="165" fontId="4" fillId="26" borderId="1" xfId="110" applyNumberFormat="1" applyFont="1" applyFill="1" applyBorder="1" applyAlignment="1" applyProtection="1">
      <alignment horizontal="center" vertical="top" wrapText="1"/>
    </xf>
    <xf numFmtId="4" fontId="4" fillId="0" borderId="1" xfId="110" applyNumberFormat="1" applyFont="1" applyFill="1" applyBorder="1" applyAlignment="1" applyProtection="1">
      <alignment horizontal="center" vertical="top" wrapText="1"/>
    </xf>
    <xf numFmtId="3" fontId="4" fillId="0" borderId="1" xfId="110" applyNumberFormat="1" applyFont="1" applyFill="1" applyBorder="1" applyAlignment="1" applyProtection="1">
      <alignment vertical="top"/>
    </xf>
    <xf numFmtId="4" fontId="4" fillId="0" borderId="2" xfId="110" applyNumberFormat="1" applyFont="1" applyFill="1" applyBorder="1" applyAlignment="1" applyProtection="1">
      <alignment horizontal="center" vertical="top" wrapText="1"/>
    </xf>
    <xf numFmtId="164" fontId="1" fillId="25" borderId="58" xfId="110" applyNumberFormat="1" applyFont="1" applyFill="1" applyBorder="1" applyAlignment="1" applyProtection="1">
      <alignment horizontal="left" vertical="center" wrapText="1"/>
    </xf>
    <xf numFmtId="4" fontId="4" fillId="26" borderId="59" xfId="80" applyNumberFormat="1" applyFont="1" applyFill="1" applyBorder="1" applyAlignment="1" applyProtection="1">
      <alignment horizontal="center" vertical="top" wrapText="1"/>
    </xf>
    <xf numFmtId="178" fontId="4" fillId="0" borderId="1" xfId="109" applyNumberFormat="1" applyFont="1" applyFill="1" applyBorder="1" applyAlignment="1" applyProtection="1">
      <alignment horizontal="right" vertical="top" wrapText="1"/>
    </xf>
    <xf numFmtId="0" fontId="1" fillId="2" borderId="1" xfId="110" applyNumberFormat="1" applyFont="1" applyBorder="1" applyAlignment="1">
      <alignment vertical="top"/>
    </xf>
    <xf numFmtId="4" fontId="4" fillId="26" borderId="59" xfId="110" applyNumberFormat="1" applyFont="1" applyFill="1" applyBorder="1" applyAlignment="1" applyProtection="1">
      <alignment horizontal="center" vertical="top" wrapText="1"/>
    </xf>
    <xf numFmtId="164" fontId="1" fillId="25" borderId="58" xfId="110" applyNumberFormat="1" applyFont="1" applyFill="1" applyBorder="1" applyAlignment="1" applyProtection="1">
      <alignment horizontal="left" vertical="center"/>
    </xf>
    <xf numFmtId="0" fontId="1" fillId="2" borderId="24" xfId="110" applyNumberFormat="1" applyFont="1" applyBorder="1" applyAlignment="1">
      <alignment horizontal="center" vertical="center"/>
    </xf>
    <xf numFmtId="0" fontId="4" fillId="2" borderId="20" xfId="110" applyNumberFormat="1" applyFont="1" applyBorder="1" applyAlignment="1">
      <alignment horizontal="right"/>
    </xf>
    <xf numFmtId="0" fontId="4" fillId="2" borderId="21" xfId="110" applyNumberFormat="1" applyFont="1" applyBorder="1" applyAlignment="1">
      <alignment vertical="top"/>
    </xf>
    <xf numFmtId="0" fontId="4" fillId="2" borderId="15" xfId="110" applyNumberFormat="1" applyFont="1" applyBorder="1" applyAlignment="1">
      <alignment horizontal="centerContinuous"/>
    </xf>
    <xf numFmtId="0" fontId="4" fillId="2" borderId="25" xfId="110" applyNumberFormat="1" applyFont="1" applyBorder="1" applyAlignment="1">
      <alignment horizontal="right"/>
    </xf>
    <xf numFmtId="0" fontId="4" fillId="2" borderId="20" xfId="110" applyNumberFormat="1" applyFont="1" applyBorder="1" applyAlignment="1">
      <alignment horizontal="right" vertical="center"/>
    </xf>
    <xf numFmtId="0" fontId="4" fillId="2" borderId="34" xfId="110" applyNumberFormat="1" applyFont="1" applyBorder="1" applyAlignment="1">
      <alignment horizontal="right" vertical="center"/>
    </xf>
    <xf numFmtId="7" fontId="4" fillId="2" borderId="22" xfId="110" applyNumberFormat="1" applyFont="1" applyBorder="1" applyAlignment="1">
      <alignment horizontal="right"/>
    </xf>
    <xf numFmtId="0" fontId="1" fillId="2" borderId="31" xfId="110" applyNumberFormat="1" applyFont="1" applyBorder="1" applyAlignment="1">
      <alignment horizontal="center"/>
    </xf>
    <xf numFmtId="1" fontId="48" fillId="2" borderId="32" xfId="110" applyNumberFormat="1" applyFont="1" applyBorder="1" applyAlignment="1">
      <alignment horizontal="left"/>
    </xf>
    <xf numFmtId="1" fontId="4" fillId="2" borderId="32" xfId="110" applyNumberFormat="1" applyFont="1" applyBorder="1" applyAlignment="1">
      <alignment horizontal="center"/>
    </xf>
    <xf numFmtId="1" fontId="4" fillId="2" borderId="32" xfId="110" applyNumberFormat="1" applyFont="1" applyBorder="1"/>
    <xf numFmtId="7" fontId="4" fillId="2" borderId="33" xfId="110" applyNumberFormat="1" applyFont="1" applyBorder="1" applyAlignment="1">
      <alignment horizontal="right"/>
    </xf>
    <xf numFmtId="7" fontId="4" fillId="2" borderId="24" xfId="110" applyNumberFormat="1" applyFont="1" applyBorder="1" applyAlignment="1">
      <alignment horizontal="right" vertical="center"/>
    </xf>
    <xf numFmtId="7" fontId="4" fillId="2" borderId="27" xfId="110" applyNumberFormat="1" applyFont="1" applyBorder="1" applyAlignment="1">
      <alignment horizontal="right"/>
    </xf>
    <xf numFmtId="7" fontId="4" fillId="2" borderId="24" xfId="110" applyNumberFormat="1" applyFont="1" applyBorder="1" applyAlignment="1">
      <alignment horizontal="right"/>
    </xf>
    <xf numFmtId="0" fontId="1" fillId="2" borderId="27" xfId="110" applyNumberFormat="1" applyFont="1" applyBorder="1" applyAlignment="1">
      <alignment horizontal="center" vertical="center"/>
    </xf>
    <xf numFmtId="0" fontId="1" fillId="2" borderId="36" xfId="110" applyNumberFormat="1" applyFont="1" applyBorder="1" applyAlignment="1">
      <alignment horizontal="center"/>
    </xf>
    <xf numFmtId="7" fontId="4" fillId="2" borderId="30" xfId="110" applyNumberFormat="1" applyFont="1" applyBorder="1" applyAlignment="1">
      <alignment horizontal="right"/>
    </xf>
    <xf numFmtId="7" fontId="4" fillId="2" borderId="56" xfId="110" applyNumberFormat="1" applyFont="1" applyBorder="1" applyAlignment="1">
      <alignment horizontal="right"/>
    </xf>
    <xf numFmtId="7" fontId="4" fillId="2" borderId="57" xfId="110" applyNumberFormat="1" applyFont="1" applyBorder="1" applyAlignment="1">
      <alignment horizontal="right"/>
    </xf>
    <xf numFmtId="0" fontId="4" fillId="2" borderId="35" xfId="110" applyNumberFormat="1" applyFont="1" applyBorder="1" applyAlignment="1">
      <alignment vertical="top"/>
    </xf>
    <xf numFmtId="0" fontId="4" fillId="2" borderId="13" xfId="110" applyNumberFormat="1" applyFont="1" applyBorder="1" applyAlignment="1">
      <alignment horizontal="center"/>
    </xf>
    <xf numFmtId="0" fontId="4" fillId="2" borderId="26" xfId="110" applyNumberFormat="1" applyFont="1" applyBorder="1" applyAlignment="1">
      <alignment horizontal="right"/>
    </xf>
    <xf numFmtId="164" fontId="4" fillId="0" borderId="60" xfId="110" applyNumberFormat="1" applyFont="1" applyFill="1" applyBorder="1" applyAlignment="1" applyProtection="1">
      <alignment horizontal="center" vertical="top" wrapText="1"/>
    </xf>
    <xf numFmtId="1" fontId="4" fillId="0" borderId="60" xfId="110" applyNumberFormat="1" applyFont="1" applyFill="1" applyBorder="1" applyAlignment="1" applyProtection="1">
      <alignment horizontal="right" vertical="top"/>
    </xf>
    <xf numFmtId="1" fontId="4" fillId="0" borderId="60" xfId="110" applyNumberFormat="1" applyFont="1" applyFill="1" applyBorder="1" applyAlignment="1" applyProtection="1">
      <alignment horizontal="right" vertical="top" wrapText="1"/>
    </xf>
    <xf numFmtId="164" fontId="4" fillId="0" borderId="60" xfId="110" applyNumberFormat="1" applyFont="1" applyFill="1" applyBorder="1" applyAlignment="1" applyProtection="1">
      <alignment horizontal="left" vertical="top" wrapText="1"/>
    </xf>
    <xf numFmtId="164" fontId="4" fillId="26" borderId="60" xfId="110" applyNumberFormat="1" applyFont="1" applyFill="1" applyBorder="1" applyAlignment="1" applyProtection="1">
      <alignment horizontal="center" vertical="top" wrapText="1"/>
    </xf>
    <xf numFmtId="164" fontId="4" fillId="0" borderId="60" xfId="80" applyNumberFormat="1" applyFont="1" applyFill="1" applyBorder="1" applyAlignment="1" applyProtection="1">
      <alignment horizontal="left" vertical="top" wrapText="1"/>
    </xf>
    <xf numFmtId="164" fontId="4" fillId="26" borderId="60" xfId="110" applyNumberFormat="1" applyFont="1" applyFill="1" applyBorder="1" applyAlignment="1" applyProtection="1">
      <alignment vertical="top" wrapText="1"/>
    </xf>
    <xf numFmtId="7" fontId="4" fillId="2" borderId="60" xfId="81" applyNumberFormat="1" applyFont="1" applyBorder="1" applyAlignment="1" applyProtection="1">
      <alignment horizontal="right"/>
    </xf>
    <xf numFmtId="7" fontId="53" fillId="26" borderId="0" xfId="110" applyNumberFormat="1" applyFont="1" applyFill="1" applyAlignment="1">
      <alignment horizontal="centerContinuous" vertical="center"/>
    </xf>
    <xf numFmtId="7" fontId="54" fillId="26" borderId="0" xfId="110" applyNumberFormat="1" applyFont="1" applyFill="1" applyAlignment="1">
      <alignment horizontal="centerContinuous" vertical="center"/>
    </xf>
    <xf numFmtId="7" fontId="4" fillId="26" borderId="0" xfId="110" applyNumberFormat="1" applyFont="1" applyFill="1" applyAlignment="1">
      <alignment vertical="center"/>
    </xf>
    <xf numFmtId="7" fontId="4" fillId="26" borderId="30" xfId="110" applyNumberFormat="1" applyFont="1" applyFill="1" applyBorder="1" applyAlignment="1">
      <alignment horizontal="right"/>
    </xf>
    <xf numFmtId="0" fontId="5" fillId="0" borderId="0" xfId="109" applyFont="1" applyAlignment="1" applyProtection="1">
      <alignment horizontal="center" vertical="center"/>
    </xf>
    <xf numFmtId="7" fontId="4" fillId="26" borderId="20" xfId="110" applyNumberFormat="1" applyFont="1" applyFill="1" applyBorder="1" applyAlignment="1">
      <alignment horizontal="right" vertical="center"/>
    </xf>
    <xf numFmtId="7" fontId="4" fillId="26" borderId="20" xfId="110" applyNumberFormat="1" applyFont="1" applyFill="1" applyBorder="1" applyAlignment="1">
      <alignment horizontal="right"/>
    </xf>
    <xf numFmtId="166" fontId="4" fillId="26" borderId="1" xfId="110" applyNumberFormat="1" applyFont="1" applyFill="1" applyBorder="1" applyAlignment="1" applyProtection="1">
      <alignment vertical="top"/>
      <protection locked="0"/>
    </xf>
    <xf numFmtId="0" fontId="4" fillId="26" borderId="1" xfId="110" applyNumberFormat="1" applyFont="1" applyFill="1" applyBorder="1" applyAlignment="1" applyProtection="1">
      <alignment vertical="center"/>
    </xf>
    <xf numFmtId="166" fontId="4" fillId="26" borderId="2" xfId="110" applyNumberFormat="1" applyFont="1" applyFill="1" applyBorder="1" applyAlignment="1" applyProtection="1">
      <alignment vertical="top"/>
      <protection locked="0"/>
    </xf>
    <xf numFmtId="7" fontId="4" fillId="26" borderId="20" xfId="81" applyNumberFormat="1" applyFont="1" applyFill="1" applyBorder="1" applyAlignment="1">
      <alignment horizontal="right"/>
    </xf>
    <xf numFmtId="7" fontId="4" fillId="26" borderId="22" xfId="110" applyNumberFormat="1" applyFont="1" applyFill="1" applyBorder="1" applyAlignment="1">
      <alignment horizontal="right" vertical="center"/>
    </xf>
    <xf numFmtId="0" fontId="4" fillId="26" borderId="1" xfId="81" applyNumberFormat="1" applyFont="1" applyFill="1" applyBorder="1" applyAlignment="1" applyProtection="1">
      <alignment vertical="center"/>
    </xf>
    <xf numFmtId="166" fontId="4" fillId="26" borderId="1" xfId="81" applyNumberFormat="1" applyFont="1" applyFill="1" applyBorder="1" applyAlignment="1" applyProtection="1">
      <alignment vertical="top"/>
      <protection locked="0"/>
    </xf>
    <xf numFmtId="166" fontId="4" fillId="26" borderId="1" xfId="81" applyNumberFormat="1" applyFont="1" applyFill="1" applyBorder="1" applyAlignment="1" applyProtection="1">
      <alignment vertical="top"/>
    </xf>
    <xf numFmtId="164" fontId="56" fillId="0" borderId="1" xfId="109" applyNumberFormat="1" applyFont="1" applyFill="1" applyBorder="1" applyAlignment="1" applyProtection="1">
      <alignment horizontal="center" vertical="top" wrapText="1"/>
    </xf>
    <xf numFmtId="166" fontId="4" fillId="26" borderId="1" xfId="109" applyNumberFormat="1" applyFont="1" applyFill="1" applyBorder="1" applyAlignment="1" applyProtection="1">
      <alignment vertical="top"/>
      <protection locked="0"/>
    </xf>
    <xf numFmtId="0" fontId="4" fillId="26" borderId="1" xfId="109" applyNumberFormat="1" applyFont="1" applyFill="1" applyBorder="1" applyAlignment="1" applyProtection="1">
      <alignment vertical="center"/>
    </xf>
    <xf numFmtId="7" fontId="4" fillId="26" borderId="20" xfId="110" applyNumberFormat="1" applyFont="1" applyFill="1" applyBorder="1" applyAlignment="1">
      <alignment horizontal="right" vertical="top"/>
    </xf>
    <xf numFmtId="0" fontId="4" fillId="26" borderId="1" xfId="110" applyNumberFormat="1" applyFont="1" applyFill="1" applyBorder="1" applyAlignment="1" applyProtection="1">
      <alignment vertical="top"/>
    </xf>
    <xf numFmtId="166" fontId="4" fillId="26" borderId="1" xfId="80" applyNumberFormat="1" applyFont="1" applyFill="1" applyBorder="1" applyAlignment="1" applyProtection="1">
      <alignment vertical="top"/>
    </xf>
    <xf numFmtId="166" fontId="4" fillId="26" borderId="1" xfId="80" applyNumberFormat="1" applyFont="1" applyFill="1" applyBorder="1" applyAlignment="1" applyProtection="1">
      <alignment vertical="top"/>
      <protection locked="0"/>
    </xf>
    <xf numFmtId="166" fontId="4" fillId="26" borderId="2" xfId="80" applyNumberFormat="1" applyFont="1" applyFill="1" applyBorder="1" applyAlignment="1" applyProtection="1">
      <alignment vertical="top"/>
      <protection locked="0"/>
    </xf>
    <xf numFmtId="166" fontId="4" fillId="26" borderId="2" xfId="81" applyNumberFormat="1" applyFont="1" applyFill="1" applyBorder="1" applyAlignment="1" applyProtection="1">
      <alignment vertical="top"/>
      <protection locked="0"/>
    </xf>
    <xf numFmtId="7" fontId="4" fillId="26" borderId="20" xfId="81" applyNumberFormat="1" applyFont="1" applyFill="1" applyBorder="1" applyAlignment="1" applyProtection="1">
      <alignment horizontal="right"/>
    </xf>
    <xf numFmtId="7" fontId="4" fillId="26" borderId="19" xfId="81" applyNumberFormat="1" applyFont="1" applyFill="1" applyBorder="1" applyAlignment="1" applyProtection="1">
      <alignment horizontal="right"/>
    </xf>
    <xf numFmtId="7" fontId="4" fillId="26" borderId="22" xfId="81" applyNumberFormat="1" applyFont="1" applyFill="1" applyBorder="1" applyAlignment="1">
      <alignment horizontal="right" vertical="center"/>
    </xf>
    <xf numFmtId="1" fontId="4" fillId="26" borderId="20" xfId="81" applyNumberFormat="1" applyFont="1" applyFill="1" applyBorder="1" applyAlignment="1">
      <alignment horizontal="right" vertical="center"/>
    </xf>
    <xf numFmtId="165" fontId="4" fillId="26" borderId="1" xfId="81" applyNumberFormat="1" applyFont="1" applyFill="1" applyBorder="1" applyAlignment="1" applyProtection="1">
      <alignment horizontal="left" vertical="top" wrapText="1"/>
    </xf>
    <xf numFmtId="7" fontId="4" fillId="26" borderId="20" xfId="81" applyNumberFormat="1" applyFont="1" applyFill="1" applyBorder="1" applyAlignment="1">
      <alignment horizontal="right" vertical="center"/>
    </xf>
    <xf numFmtId="166" fontId="56" fillId="26" borderId="1" xfId="81" applyNumberFormat="1" applyFont="1" applyFill="1" applyBorder="1" applyAlignment="1" applyProtection="1">
      <alignment vertical="top"/>
      <protection locked="0"/>
    </xf>
    <xf numFmtId="0" fontId="4" fillId="26" borderId="15" xfId="110" applyNumberFormat="1" applyFont="1" applyFill="1" applyBorder="1" applyAlignment="1">
      <alignment horizontal="centerContinuous"/>
    </xf>
    <xf numFmtId="0" fontId="4" fillId="26" borderId="0" xfId="110" applyNumberFormat="1" applyFont="1" applyFill="1" applyAlignment="1">
      <alignment horizontal="right" vertical="center"/>
    </xf>
    <xf numFmtId="7" fontId="4" fillId="26" borderId="22" xfId="110" applyNumberFormat="1" applyFont="1" applyFill="1" applyBorder="1" applyAlignment="1">
      <alignment horizontal="right"/>
    </xf>
    <xf numFmtId="7" fontId="1" fillId="26" borderId="33" xfId="110" applyNumberFormat="1" applyFont="1" applyFill="1" applyBorder="1" applyAlignment="1">
      <alignment horizontal="right"/>
    </xf>
    <xf numFmtId="7" fontId="4" fillId="26" borderId="27" xfId="110" applyNumberFormat="1" applyFont="1" applyFill="1" applyBorder="1" applyAlignment="1">
      <alignment horizontal="right"/>
    </xf>
    <xf numFmtId="7" fontId="4" fillId="26" borderId="24" xfId="110" applyNumberFormat="1" applyFont="1" applyFill="1" applyBorder="1" applyAlignment="1">
      <alignment horizontal="right"/>
    </xf>
    <xf numFmtId="7" fontId="1" fillId="26" borderId="30" xfId="110" applyNumberFormat="1" applyFont="1" applyFill="1" applyBorder="1" applyAlignment="1">
      <alignment horizontal="right"/>
    </xf>
    <xf numFmtId="7" fontId="1" fillId="26" borderId="56" xfId="110" applyNumberFormat="1" applyFont="1" applyFill="1" applyBorder="1" applyAlignment="1">
      <alignment horizontal="right"/>
    </xf>
    <xf numFmtId="7" fontId="4" fillId="26" borderId="13" xfId="110" applyNumberFormat="1" applyFont="1" applyFill="1" applyBorder="1" applyAlignment="1">
      <alignment horizontal="right"/>
    </xf>
    <xf numFmtId="0" fontId="4" fillId="26" borderId="0" xfId="110" applyNumberFormat="1" applyFill="1" applyAlignment="1">
      <alignment horizontal="right"/>
    </xf>
    <xf numFmtId="1" fontId="55" fillId="2" borderId="40" xfId="110" applyNumberFormat="1" applyFont="1" applyBorder="1" applyAlignment="1">
      <alignment horizontal="left" vertical="center" wrapText="1"/>
    </xf>
    <xf numFmtId="0" fontId="4" fillId="2" borderId="41" xfId="110" applyNumberFormat="1" applyFont="1" applyBorder="1" applyAlignment="1">
      <alignment vertical="center" wrapText="1"/>
    </xf>
    <xf numFmtId="0" fontId="4" fillId="2" borderId="42" xfId="110" applyNumberFormat="1" applyFont="1" applyBorder="1" applyAlignment="1">
      <alignment vertical="center" wrapText="1"/>
    </xf>
    <xf numFmtId="7" fontId="4" fillId="26" borderId="16" xfId="110" applyNumberFormat="1" applyFont="1" applyFill="1" applyBorder="1" applyAlignment="1">
      <alignment horizontal="center" wrapText="1"/>
    </xf>
    <xf numFmtId="7" fontId="4" fillId="26" borderId="24" xfId="110" applyNumberFormat="1" applyFont="1" applyFill="1" applyBorder="1" applyAlignment="1">
      <alignment horizontal="center" wrapText="1"/>
    </xf>
    <xf numFmtId="0" fontId="3" fillId="2" borderId="36" xfId="110" applyNumberFormat="1" applyFont="1" applyBorder="1" applyAlignment="1">
      <alignment vertical="top"/>
    </xf>
    <xf numFmtId="0" fontId="4" fillId="2" borderId="38" xfId="110" applyNumberFormat="1" applyFont="1" applyBorder="1" applyAlignment="1"/>
    <xf numFmtId="0" fontId="4" fillId="2" borderId="39" xfId="110" applyNumberFormat="1" applyFont="1" applyBorder="1" applyAlignment="1"/>
    <xf numFmtId="1" fontId="55" fillId="2" borderId="36" xfId="110" applyNumberFormat="1" applyFont="1" applyBorder="1" applyAlignment="1">
      <alignment horizontal="left" vertical="center" wrapText="1"/>
    </xf>
    <xf numFmtId="0" fontId="4" fillId="2" borderId="38" xfId="110" applyNumberFormat="1" applyFont="1" applyBorder="1" applyAlignment="1">
      <alignment vertical="center" wrapText="1"/>
    </xf>
    <xf numFmtId="0" fontId="4" fillId="2" borderId="39" xfId="110" applyNumberFormat="1" applyFont="1" applyBorder="1" applyAlignment="1">
      <alignment vertical="center" wrapText="1"/>
    </xf>
    <xf numFmtId="1" fontId="55" fillId="2" borderId="41" xfId="110" applyNumberFormat="1" applyFont="1" applyBorder="1" applyAlignment="1">
      <alignment horizontal="left" vertical="center" wrapText="1"/>
    </xf>
    <xf numFmtId="1" fontId="55" fillId="2" borderId="42" xfId="110" applyNumberFormat="1" applyFont="1" applyBorder="1" applyAlignment="1">
      <alignment horizontal="left" vertical="center" wrapText="1"/>
    </xf>
    <xf numFmtId="1" fontId="55" fillId="2" borderId="40" xfId="81" applyNumberFormat="1" applyFont="1" applyBorder="1" applyAlignment="1">
      <alignment horizontal="left" vertical="center" wrapText="1"/>
    </xf>
    <xf numFmtId="1" fontId="55" fillId="2" borderId="41" xfId="81" applyNumberFormat="1" applyFont="1" applyBorder="1" applyAlignment="1">
      <alignment horizontal="left" vertical="center" wrapText="1"/>
    </xf>
    <xf numFmtId="1" fontId="55" fillId="2" borderId="42" xfId="81" applyNumberFormat="1" applyFont="1" applyBorder="1" applyAlignment="1">
      <alignment horizontal="left" vertical="center" wrapText="1"/>
    </xf>
    <xf numFmtId="1" fontId="55" fillId="2" borderId="20" xfId="110" applyNumberFormat="1" applyFont="1" applyBorder="1" applyAlignment="1">
      <alignment horizontal="left" vertical="center" wrapText="1"/>
    </xf>
    <xf numFmtId="0" fontId="4" fillId="2" borderId="0" xfId="110" applyNumberFormat="1" applyFont="1" applyBorder="1" applyAlignment="1">
      <alignment vertical="center" wrapText="1"/>
    </xf>
    <xf numFmtId="0" fontId="4" fillId="2" borderId="58" xfId="110" applyNumberFormat="1" applyFont="1" applyBorder="1" applyAlignment="1">
      <alignment vertical="center" wrapText="1"/>
    </xf>
    <xf numFmtId="0" fontId="3" fillId="0" borderId="36" xfId="81" applyNumberFormat="1" applyFont="1" applyFill="1" applyBorder="1" applyAlignment="1">
      <alignment vertical="top" wrapText="1"/>
    </xf>
    <xf numFmtId="0" fontId="4" fillId="0" borderId="38" xfId="81" applyNumberFormat="1" applyFont="1" applyFill="1" applyBorder="1" applyAlignment="1">
      <alignment wrapText="1"/>
    </xf>
    <xf numFmtId="0" fontId="4" fillId="0" borderId="39" xfId="81" applyNumberFormat="1" applyFont="1" applyFill="1" applyBorder="1" applyAlignment="1">
      <alignment wrapText="1"/>
    </xf>
    <xf numFmtId="1" fontId="48" fillId="2" borderId="45" xfId="110" applyNumberFormat="1" applyFont="1" applyBorder="1" applyAlignment="1">
      <alignment horizontal="left" vertical="center" wrapText="1"/>
    </xf>
    <xf numFmtId="1" fontId="48" fillId="2" borderId="46" xfId="110" applyNumberFormat="1" applyFont="1" applyBorder="1" applyAlignment="1">
      <alignment horizontal="left" vertical="center" wrapText="1"/>
    </xf>
    <xf numFmtId="1" fontId="48" fillId="2" borderId="47" xfId="110" applyNumberFormat="1" applyFont="1" applyBorder="1" applyAlignment="1">
      <alignment horizontal="left" vertical="center" wrapText="1"/>
    </xf>
    <xf numFmtId="1" fontId="55" fillId="2" borderId="36" xfId="81" applyNumberFormat="1" applyFont="1" applyBorder="1" applyAlignment="1">
      <alignment horizontal="left" vertical="center" wrapText="1"/>
    </xf>
    <xf numFmtId="1" fontId="55" fillId="2" borderId="38" xfId="81" applyNumberFormat="1" applyFont="1" applyBorder="1" applyAlignment="1">
      <alignment horizontal="left" vertical="center" wrapText="1"/>
    </xf>
    <xf numFmtId="1" fontId="55" fillId="2" borderId="39" xfId="81" applyNumberFormat="1" applyFont="1" applyBorder="1" applyAlignment="1">
      <alignment horizontal="left" vertical="center" wrapText="1"/>
    </xf>
    <xf numFmtId="0" fontId="4" fillId="2" borderId="41" xfId="81" applyNumberFormat="1" applyFont="1" applyBorder="1" applyAlignment="1">
      <alignment vertical="center" wrapText="1"/>
    </xf>
    <xf numFmtId="0" fontId="4" fillId="2" borderId="42" xfId="81" applyNumberFormat="1" applyFont="1" applyBorder="1" applyAlignment="1">
      <alignment vertical="center" wrapText="1"/>
    </xf>
    <xf numFmtId="1" fontId="55" fillId="2" borderId="20" xfId="81" applyNumberFormat="1" applyFont="1" applyBorder="1" applyAlignment="1">
      <alignment horizontal="left" vertical="center" wrapText="1"/>
    </xf>
    <xf numFmtId="0" fontId="4" fillId="2" borderId="0" xfId="81" applyNumberFormat="1" applyFont="1" applyBorder="1" applyAlignment="1">
      <alignment vertical="center" wrapText="1"/>
    </xf>
    <xf numFmtId="0" fontId="4" fillId="2" borderId="58" xfId="81" applyNumberFormat="1" applyFont="1" applyBorder="1" applyAlignment="1">
      <alignment vertical="center" wrapText="1"/>
    </xf>
    <xf numFmtId="0" fontId="3" fillId="2" borderId="50" xfId="110" applyNumberFormat="1" applyFont="1" applyBorder="1" applyAlignment="1">
      <alignment vertical="center"/>
    </xf>
    <xf numFmtId="0" fontId="4" fillId="2" borderId="51" xfId="110" applyNumberFormat="1" applyFont="1" applyBorder="1" applyAlignment="1">
      <alignment vertical="center"/>
    </xf>
    <xf numFmtId="1" fontId="48" fillId="2" borderId="40" xfId="110" applyNumberFormat="1" applyFont="1" applyBorder="1" applyAlignment="1">
      <alignment horizontal="left" vertical="center" wrapText="1"/>
    </xf>
    <xf numFmtId="0" fontId="4" fillId="2" borderId="46" xfId="110" applyNumberFormat="1" applyFont="1" applyBorder="1" applyAlignment="1">
      <alignment vertical="center" wrapText="1"/>
    </xf>
    <xf numFmtId="0" fontId="4" fillId="2" borderId="47" xfId="110" applyNumberFormat="1" applyFont="1" applyBorder="1" applyAlignment="1">
      <alignment vertical="center" wrapText="1"/>
    </xf>
    <xf numFmtId="0" fontId="4" fillId="2" borderId="43" xfId="110" applyNumberFormat="1" applyFont="1" applyBorder="1" applyAlignment="1"/>
    <xf numFmtId="0" fontId="4" fillId="2" borderId="44" xfId="110" applyNumberFormat="1" applyFont="1" applyBorder="1" applyAlignment="1"/>
    <xf numFmtId="7" fontId="4" fillId="2" borderId="37" xfId="110" applyNumberFormat="1" applyFont="1" applyBorder="1" applyAlignment="1">
      <alignment horizontal="center"/>
    </xf>
    <xf numFmtId="0" fontId="4" fillId="2" borderId="49" xfId="110" applyNumberFormat="1" applyFont="1" applyBorder="1" applyAlignment="1"/>
    <xf numFmtId="0" fontId="3" fillId="0" borderId="48" xfId="110" applyNumberFormat="1" applyFont="1" applyFill="1" applyBorder="1" applyAlignment="1">
      <alignment vertical="center" wrapText="1"/>
    </xf>
    <xf numFmtId="0" fontId="4" fillId="0" borderId="17" xfId="110" applyNumberFormat="1" applyFont="1" applyFill="1" applyBorder="1" applyAlignment="1">
      <alignment vertical="center" wrapText="1"/>
    </xf>
    <xf numFmtId="0" fontId="4" fillId="0" borderId="18" xfId="110" applyNumberFormat="1" applyFont="1" applyFill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10" xr:uid="{00000000-0005-0000-0000-000053000000}"/>
    <cellStyle name="Normal 5" xfId="83" xr:uid="{00000000-0005-0000-0000-000054000000}"/>
    <cellStyle name="Normal 6" xfId="109" xr:uid="{00000000-0005-0000-0000-000055000000}"/>
    <cellStyle name="Note 2" xfId="84" xr:uid="{00000000-0005-0000-0000-000056000000}"/>
    <cellStyle name="Null" xfId="85" xr:uid="{00000000-0005-0000-0000-000057000000}"/>
    <cellStyle name="Null 2" xfId="86" xr:uid="{00000000-0005-0000-0000-000058000000}"/>
    <cellStyle name="Output 2" xfId="87" xr:uid="{00000000-0005-0000-0000-000059000000}"/>
    <cellStyle name="Regular" xfId="88" xr:uid="{00000000-0005-0000-0000-00005A000000}"/>
    <cellStyle name="Regular 2" xfId="89" xr:uid="{00000000-0005-0000-0000-00005B000000}"/>
    <cellStyle name="Title 2" xfId="90" xr:uid="{00000000-0005-0000-0000-00005C000000}"/>
    <cellStyle name="TitleA" xfId="91" xr:uid="{00000000-0005-0000-0000-00005D000000}"/>
    <cellStyle name="TitleA 2" xfId="92" xr:uid="{00000000-0005-0000-0000-00005E000000}"/>
    <cellStyle name="TitleC" xfId="93" xr:uid="{00000000-0005-0000-0000-00005F000000}"/>
    <cellStyle name="TitleC 2" xfId="94" xr:uid="{00000000-0005-0000-0000-000060000000}"/>
    <cellStyle name="TitleE8" xfId="95" xr:uid="{00000000-0005-0000-0000-000061000000}"/>
    <cellStyle name="TitleE8 2" xfId="96" xr:uid="{00000000-0005-0000-0000-000062000000}"/>
    <cellStyle name="TitleE8x" xfId="97" xr:uid="{00000000-0005-0000-0000-000063000000}"/>
    <cellStyle name="TitleE8x 2" xfId="98" xr:uid="{00000000-0005-0000-0000-000064000000}"/>
    <cellStyle name="TitleF" xfId="99" xr:uid="{00000000-0005-0000-0000-000065000000}"/>
    <cellStyle name="TitleF 2" xfId="100" xr:uid="{00000000-0005-0000-0000-000066000000}"/>
    <cellStyle name="TitleT" xfId="101" xr:uid="{00000000-0005-0000-0000-000067000000}"/>
    <cellStyle name="TitleT 2" xfId="102" xr:uid="{00000000-0005-0000-0000-000068000000}"/>
    <cellStyle name="TitleYC89" xfId="103" xr:uid="{00000000-0005-0000-0000-000069000000}"/>
    <cellStyle name="TitleYC89 2" xfId="104" xr:uid="{00000000-0005-0000-0000-00006A000000}"/>
    <cellStyle name="TitleZ" xfId="105" xr:uid="{00000000-0005-0000-0000-00006B000000}"/>
    <cellStyle name="TitleZ 2" xfId="106" xr:uid="{00000000-0005-0000-0000-00006C000000}"/>
    <cellStyle name="Total 2" xfId="107" xr:uid="{00000000-0005-0000-0000-00006D000000}"/>
    <cellStyle name="Warning Text 2" xfId="108" xr:uid="{00000000-0005-0000-0000-00006E000000}"/>
  </cellStyles>
  <dxfs count="129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716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1A56FC-E173-4365-A447-E24EB80C9F8A}"/>
            </a:ext>
          </a:extLst>
        </xdr:cNvPr>
        <xdr:cNvSpPr txBox="1"/>
      </xdr:nvSpPr>
      <xdr:spPr>
        <a:xfrm>
          <a:off x="8496300" y="3117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89CADF-69FF-4D10-BB36-8B7AA08ED3A8}"/>
            </a:ext>
          </a:extLst>
        </xdr:cNvPr>
        <xdr:cNvSpPr txBox="1"/>
      </xdr:nvSpPr>
      <xdr:spPr>
        <a:xfrm>
          <a:off x="8496300" y="3117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697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48F4EB-AE1C-4A81-AE8B-0B325E72CC19}"/>
            </a:ext>
          </a:extLst>
        </xdr:cNvPr>
        <xdr:cNvSpPr txBox="1"/>
      </xdr:nvSpPr>
      <xdr:spPr>
        <a:xfrm>
          <a:off x="8496300" y="2987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697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7AA4A6C-305C-4BA4-862D-15948907AA6A}"/>
            </a:ext>
          </a:extLst>
        </xdr:cNvPr>
        <xdr:cNvSpPr txBox="1"/>
      </xdr:nvSpPr>
      <xdr:spPr>
        <a:xfrm>
          <a:off x="8496300" y="29873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698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8DB08F-65FD-45E0-A0A1-3A03CE2559BB}"/>
            </a:ext>
          </a:extLst>
        </xdr:cNvPr>
        <xdr:cNvSpPr txBox="1"/>
      </xdr:nvSpPr>
      <xdr:spPr>
        <a:xfrm>
          <a:off x="8496300" y="29893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698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E4293BB-390D-471B-AAB9-E4741D1B3E55}"/>
            </a:ext>
          </a:extLst>
        </xdr:cNvPr>
        <xdr:cNvSpPr txBox="1"/>
      </xdr:nvSpPr>
      <xdr:spPr>
        <a:xfrm>
          <a:off x="8496300" y="29893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A4F407-4130-46EF-9FDB-D1811CE7C973}"/>
            </a:ext>
          </a:extLst>
        </xdr:cNvPr>
        <xdr:cNvSpPr txBox="1"/>
      </xdr:nvSpPr>
      <xdr:spPr>
        <a:xfrm>
          <a:off x="8496300" y="3061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551D138-2E21-4D8E-9CA9-BBEFA73E6338}"/>
            </a:ext>
          </a:extLst>
        </xdr:cNvPr>
        <xdr:cNvSpPr txBox="1"/>
      </xdr:nvSpPr>
      <xdr:spPr>
        <a:xfrm>
          <a:off x="8496300" y="3061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6E4B9E3-C6C5-4F6F-83A9-B588B1CAB8E2}"/>
            </a:ext>
          </a:extLst>
        </xdr:cNvPr>
        <xdr:cNvSpPr txBox="1"/>
      </xdr:nvSpPr>
      <xdr:spPr>
        <a:xfrm>
          <a:off x="8496300" y="3066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709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07E77AE-FA72-4633-A0D2-36D86747F1F4}"/>
            </a:ext>
          </a:extLst>
        </xdr:cNvPr>
        <xdr:cNvSpPr txBox="1"/>
      </xdr:nvSpPr>
      <xdr:spPr>
        <a:xfrm>
          <a:off x="8496300" y="3066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11E85F7-1C93-4AFC-8650-F8444B786829}"/>
            </a:ext>
          </a:extLst>
        </xdr:cNvPr>
        <xdr:cNvSpPr txBox="1"/>
      </xdr:nvSpPr>
      <xdr:spPr>
        <a:xfrm>
          <a:off x="8496300" y="3075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710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BDC2B7B-9F6A-4ABF-8707-4ECDF93DE59F}"/>
            </a:ext>
          </a:extLst>
        </xdr:cNvPr>
        <xdr:cNvSpPr txBox="1"/>
      </xdr:nvSpPr>
      <xdr:spPr>
        <a:xfrm>
          <a:off x="8496300" y="3075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cro\Documents\Projects\Active\Local%20Streets%20L04-L05\Cost%20Estimates\R-05%202021%20Form%20B%2095%25%20Submission%20202101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cro\Documents\Projects\Active\Local%20Streets%20L04-L05\Cost%20Estimates\R05%20Class%203%20Cost%20Estimate%2020201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Unit Price Summary Table"/>
    </sheetNames>
    <sheetDataSet>
      <sheetData sheetId="0"/>
      <sheetData sheetId="1"/>
      <sheetData sheetId="2"/>
      <sheetData sheetId="3">
        <row r="7">
          <cell r="A7" t="str">
            <v>A000</v>
          </cell>
          <cell r="B7"/>
          <cell r="C7" t="str">
            <v>EARTH AND BASE WORKS</v>
          </cell>
          <cell r="D7"/>
          <cell r="E7" t="str">
            <v/>
          </cell>
          <cell r="F7" t="str">
            <v/>
          </cell>
          <cell r="G7" t="str">
            <v/>
          </cell>
        </row>
        <row r="8">
          <cell r="A8" t="str">
            <v>A002</v>
          </cell>
          <cell r="B8"/>
          <cell r="C8" t="str">
            <v>Stripping and Stockpiling Topsoil</v>
          </cell>
          <cell r="D8" t="str">
            <v>CW 3110-R21</v>
          </cell>
          <cell r="E8" t="str">
            <v>m³</v>
          </cell>
          <cell r="F8"/>
          <cell r="G8">
            <v>29.76</v>
          </cell>
        </row>
        <row r="9">
          <cell r="A9" t="str">
            <v>A003</v>
          </cell>
          <cell r="B9"/>
          <cell r="C9" t="str">
            <v>Excavation</v>
          </cell>
          <cell r="D9" t="str">
            <v>CW 3110-R21</v>
          </cell>
          <cell r="E9" t="str">
            <v>m³</v>
          </cell>
          <cell r="F9"/>
          <cell r="G9">
            <v>24.52</v>
          </cell>
        </row>
        <row r="10">
          <cell r="A10" t="str">
            <v>A004</v>
          </cell>
          <cell r="B10"/>
          <cell r="C10" t="str">
            <v>Sub-Grade Compaction</v>
          </cell>
          <cell r="D10" t="str">
            <v>CW 3110-R21</v>
          </cell>
          <cell r="E10" t="str">
            <v>m²</v>
          </cell>
          <cell r="F10"/>
          <cell r="G10">
            <v>1.1000000000000001</v>
          </cell>
        </row>
        <row r="11">
          <cell r="A11" t="str">
            <v>A007</v>
          </cell>
          <cell r="B11"/>
          <cell r="C11" t="str">
            <v>Supplying and Placing Sub-base Material</v>
          </cell>
          <cell r="D11" t="str">
            <v>CW 3110-R21</v>
          </cell>
          <cell r="E11"/>
          <cell r="F11"/>
          <cell r="G11"/>
        </row>
        <row r="12">
          <cell r="A12" t="str">
            <v>A007A1</v>
          </cell>
          <cell r="B12"/>
          <cell r="C12" t="str">
            <v>50 mm Granular A Limestone</v>
          </cell>
          <cell r="D12" t="str">
            <v/>
          </cell>
          <cell r="E12" t="str">
            <v>tonne</v>
          </cell>
          <cell r="F12"/>
          <cell r="G12">
            <v>36.64</v>
          </cell>
        </row>
        <row r="13">
          <cell r="A13" t="str">
            <v>A007B1</v>
          </cell>
          <cell r="B13"/>
          <cell r="C13" t="str">
            <v>50 mm Granular B  Limestone</v>
          </cell>
          <cell r="D13" t="str">
            <v/>
          </cell>
          <cell r="E13" t="str">
            <v>tonne</v>
          </cell>
          <cell r="F13"/>
          <cell r="G13">
            <v>34.35</v>
          </cell>
        </row>
        <row r="14">
          <cell r="A14" t="str">
            <v>A007B2</v>
          </cell>
          <cell r="B14"/>
          <cell r="C14" t="str">
            <v>50 mm Granular B  Recycled Concrete</v>
          </cell>
          <cell r="D14" t="str">
            <v/>
          </cell>
          <cell r="E14" t="str">
            <v>tonne</v>
          </cell>
          <cell r="F14"/>
          <cell r="G14">
            <v>32.06</v>
          </cell>
        </row>
        <row r="15">
          <cell r="A15" t="str">
            <v>A008A1</v>
          </cell>
          <cell r="B15"/>
          <cell r="C15" t="str">
            <v>100 mm Granular A Limestone</v>
          </cell>
          <cell r="D15" t="str">
            <v/>
          </cell>
          <cell r="E15" t="str">
            <v>tonne</v>
          </cell>
          <cell r="F15"/>
          <cell r="G15">
            <v>33.770000000000003</v>
          </cell>
        </row>
        <row r="16">
          <cell r="A16" t="str">
            <v>A008B1</v>
          </cell>
          <cell r="B16"/>
          <cell r="C16" t="str">
            <v>100 mm Granular B  Limestone</v>
          </cell>
          <cell r="D16" t="str">
            <v/>
          </cell>
          <cell r="E16" t="str">
            <v>tonne</v>
          </cell>
          <cell r="F16"/>
          <cell r="G16">
            <v>31.66</v>
          </cell>
        </row>
        <row r="17">
          <cell r="A17" t="str">
            <v>A008B2</v>
          </cell>
          <cell r="B17"/>
          <cell r="C17" t="str">
            <v>100 mm Granular B  Recycled Concrete</v>
          </cell>
          <cell r="D17" t="str">
            <v/>
          </cell>
          <cell r="E17" t="str">
            <v>tonne</v>
          </cell>
          <cell r="F17"/>
          <cell r="G17">
            <v>29.55</v>
          </cell>
        </row>
        <row r="18">
          <cell r="A18" t="str">
            <v>A010</v>
          </cell>
          <cell r="B18"/>
          <cell r="C18" t="str">
            <v>Supplying and Placing Base Course Material</v>
          </cell>
          <cell r="D18" t="str">
            <v>CW 3110-R21</v>
          </cell>
          <cell r="E18"/>
          <cell r="F18"/>
          <cell r="G18"/>
        </row>
        <row r="19">
          <cell r="A19" t="str">
            <v>A010A1</v>
          </cell>
          <cell r="B19"/>
          <cell r="C19" t="str">
            <v>Base Course Material - Granular A Limestone</v>
          </cell>
          <cell r="D19" t="str">
            <v/>
          </cell>
          <cell r="E19" t="str">
            <v>m³</v>
          </cell>
          <cell r="F19"/>
          <cell r="G19">
            <v>108.92</v>
          </cell>
        </row>
        <row r="20">
          <cell r="A20" t="str">
            <v>A010B1</v>
          </cell>
          <cell r="B20"/>
          <cell r="C20" t="str">
            <v>Base Course Material - Granular B Limestone</v>
          </cell>
          <cell r="D20" t="str">
            <v/>
          </cell>
          <cell r="E20" t="str">
            <v>m³</v>
          </cell>
          <cell r="F20"/>
          <cell r="G20">
            <v>106.26</v>
          </cell>
        </row>
        <row r="21">
          <cell r="A21" t="str">
            <v>A010C1</v>
          </cell>
          <cell r="B21"/>
          <cell r="C21" t="str">
            <v>Base Course Material - Granular C Limestone</v>
          </cell>
          <cell r="D21" t="str">
            <v/>
          </cell>
          <cell r="E21" t="str">
            <v>m³</v>
          </cell>
          <cell r="F21"/>
          <cell r="G21">
            <v>106.26</v>
          </cell>
        </row>
        <row r="22">
          <cell r="A22" t="str">
            <v>A012</v>
          </cell>
          <cell r="B22"/>
          <cell r="C22" t="str">
            <v>Grading of Boulevards</v>
          </cell>
          <cell r="D22" t="str">
            <v>CW 3110-R21</v>
          </cell>
          <cell r="E22" t="str">
            <v>m²</v>
          </cell>
          <cell r="F22"/>
          <cell r="G22">
            <v>5.0999999999999996</v>
          </cell>
        </row>
        <row r="23">
          <cell r="A23" t="str">
            <v>A022</v>
          </cell>
          <cell r="B23"/>
          <cell r="C23" t="str">
            <v>Geotextile Fabric</v>
          </cell>
          <cell r="D23" t="str">
            <v>CW 3130-R5</v>
          </cell>
          <cell r="E23"/>
          <cell r="F23"/>
          <cell r="G23"/>
        </row>
        <row r="24">
          <cell r="A24" t="str">
            <v>A022A1</v>
          </cell>
          <cell r="B24"/>
          <cell r="C24" t="str">
            <v>Separation Fabric</v>
          </cell>
          <cell r="D24" t="str">
            <v/>
          </cell>
          <cell r="E24" t="str">
            <v>m²</v>
          </cell>
          <cell r="F24"/>
          <cell r="G24">
            <v>3.31</v>
          </cell>
        </row>
        <row r="25">
          <cell r="A25" t="str">
            <v>A022A4</v>
          </cell>
          <cell r="B25"/>
          <cell r="C25" t="str">
            <v>Supply and Install Geogrid</v>
          </cell>
          <cell r="D25" t="str">
            <v>CW 3135-R2</v>
          </cell>
          <cell r="E25"/>
          <cell r="F25"/>
          <cell r="G25"/>
        </row>
        <row r="26">
          <cell r="A26" t="str">
            <v>A022A5</v>
          </cell>
          <cell r="B26"/>
          <cell r="C26" t="str">
            <v>Class A Geogrid</v>
          </cell>
          <cell r="D26" t="str">
            <v/>
          </cell>
          <cell r="E26" t="str">
            <v>m²</v>
          </cell>
          <cell r="F26"/>
          <cell r="G26">
            <v>4.24</v>
          </cell>
        </row>
        <row r="27">
          <cell r="A27" t="str">
            <v>A024</v>
          </cell>
          <cell r="B27"/>
          <cell r="C27" t="str">
            <v>Surfacing Material</v>
          </cell>
          <cell r="D27" t="str">
            <v>CW 3150-R4</v>
          </cell>
          <cell r="E27"/>
          <cell r="F27"/>
          <cell r="G27"/>
        </row>
        <row r="28">
          <cell r="A28" t="str">
            <v>A025</v>
          </cell>
          <cell r="B28"/>
          <cell r="C28" t="str">
            <v>Granular</v>
          </cell>
          <cell r="D28" t="str">
            <v/>
          </cell>
          <cell r="E28" t="str">
            <v>tonne</v>
          </cell>
          <cell r="F28"/>
          <cell r="G28">
            <v>45.94</v>
          </cell>
        </row>
        <row r="29">
          <cell r="A29" t="str">
            <v>B000</v>
          </cell>
          <cell r="B29"/>
          <cell r="C29" t="str">
            <v>ROADWORKS - REMOVALS/RENEWALS</v>
          </cell>
          <cell r="D29"/>
          <cell r="E29"/>
          <cell r="F29"/>
          <cell r="G29"/>
        </row>
        <row r="30">
          <cell r="A30" t="str">
            <v>B001</v>
          </cell>
          <cell r="B30"/>
          <cell r="C30" t="str">
            <v>Pavement Removal</v>
          </cell>
          <cell r="D30" t="str">
            <v>CW 3110-R21</v>
          </cell>
          <cell r="E30"/>
          <cell r="F30"/>
          <cell r="G30"/>
        </row>
        <row r="31">
          <cell r="A31" t="str">
            <v>B002</v>
          </cell>
          <cell r="B31"/>
          <cell r="C31" t="str">
            <v>Concrete Pavement</v>
          </cell>
          <cell r="D31" t="str">
            <v/>
          </cell>
          <cell r="E31" t="str">
            <v>m²</v>
          </cell>
          <cell r="F31"/>
          <cell r="G31">
            <v>11.92</v>
          </cell>
        </row>
        <row r="32">
          <cell r="A32" t="str">
            <v>B004</v>
          </cell>
          <cell r="B32"/>
          <cell r="C32" t="str">
            <v>Slab Replacement</v>
          </cell>
          <cell r="D32" t="str">
            <v xml:space="preserve">CW 3230-R8
</v>
          </cell>
          <cell r="E32"/>
          <cell r="F32"/>
          <cell r="G32"/>
        </row>
        <row r="33">
          <cell r="A33" t="str">
            <v>B016</v>
          </cell>
          <cell r="B33"/>
          <cell r="C33" t="str">
            <v>150 mm Concrete Pavement (Plain-Dowelled)</v>
          </cell>
          <cell r="D33" t="str">
            <v/>
          </cell>
          <cell r="E33" t="str">
            <v>m²</v>
          </cell>
          <cell r="F33"/>
          <cell r="G33">
            <v>148.5</v>
          </cell>
        </row>
        <row r="34">
          <cell r="A34" t="str">
            <v>B017</v>
          </cell>
          <cell r="B34"/>
          <cell r="C34" t="str">
            <v>Partial Slab Patches</v>
          </cell>
          <cell r="D34" t="str">
            <v xml:space="preserve">CW 3230-R8
</v>
          </cell>
          <cell r="E34"/>
          <cell r="F34"/>
          <cell r="G34"/>
        </row>
        <row r="35">
          <cell r="A35" t="str">
            <v>B030</v>
          </cell>
          <cell r="B35"/>
          <cell r="C35" t="str">
            <v>150 mm Concrete Pavement (Type A)</v>
          </cell>
          <cell r="D35" t="str">
            <v/>
          </cell>
          <cell r="E35" t="str">
            <v>m²</v>
          </cell>
          <cell r="F35"/>
          <cell r="G35">
            <v>277.64</v>
          </cell>
        </row>
        <row r="36">
          <cell r="A36" t="str">
            <v>B031</v>
          </cell>
          <cell r="B36"/>
          <cell r="C36" t="str">
            <v>150 mm Concrete Pavement (Type B)</v>
          </cell>
          <cell r="D36" t="str">
            <v/>
          </cell>
          <cell r="E36" t="str">
            <v>m²</v>
          </cell>
          <cell r="F36"/>
          <cell r="G36">
            <v>211.81</v>
          </cell>
        </row>
        <row r="37">
          <cell r="A37" t="str">
            <v>B032</v>
          </cell>
          <cell r="B37"/>
          <cell r="C37" t="str">
            <v>150 mm Concrete Pavement (Type C)</v>
          </cell>
          <cell r="D37" t="str">
            <v/>
          </cell>
          <cell r="E37" t="str">
            <v>m²</v>
          </cell>
          <cell r="F37"/>
          <cell r="G37">
            <v>214.67</v>
          </cell>
        </row>
        <row r="38">
          <cell r="A38" t="str">
            <v>B033</v>
          </cell>
          <cell r="B38"/>
          <cell r="C38" t="str">
            <v>150 mm Concrete Pavement (Type D)</v>
          </cell>
          <cell r="D38" t="str">
            <v/>
          </cell>
          <cell r="E38" t="str">
            <v>m²</v>
          </cell>
          <cell r="F38"/>
          <cell r="G38">
            <v>198.93</v>
          </cell>
        </row>
        <row r="39">
          <cell r="A39" t="str">
            <v>B093A</v>
          </cell>
          <cell r="B39"/>
          <cell r="C39" t="str">
            <v>Partial Depth Planing of Existing Joints</v>
          </cell>
          <cell r="D39" t="str">
            <v>E16</v>
          </cell>
          <cell r="E39" t="str">
            <v>m²</v>
          </cell>
          <cell r="F39"/>
          <cell r="G39">
            <v>63.92</v>
          </cell>
        </row>
        <row r="40">
          <cell r="A40" t="str">
            <v>B093B</v>
          </cell>
          <cell r="B40"/>
          <cell r="C40" t="str">
            <v>Asphalt Patching of Partial Depth Joints</v>
          </cell>
          <cell r="D40" t="str">
            <v>E16</v>
          </cell>
          <cell r="E40" t="str">
            <v>m²</v>
          </cell>
          <cell r="F40"/>
          <cell r="G40">
            <v>54</v>
          </cell>
        </row>
        <row r="41">
          <cell r="A41" t="str">
            <v>B094</v>
          </cell>
          <cell r="B41"/>
          <cell r="C41" t="str">
            <v>Drilled Dowels</v>
          </cell>
          <cell r="D41" t="str">
            <v xml:space="preserve">CW 3230-R8
</v>
          </cell>
          <cell r="E41"/>
          <cell r="F41"/>
          <cell r="G41"/>
        </row>
        <row r="42">
          <cell r="A42" t="str">
            <v>B095</v>
          </cell>
          <cell r="B42"/>
          <cell r="C42" t="str">
            <v>19.1 mm Diameter</v>
          </cell>
          <cell r="D42" t="str">
            <v/>
          </cell>
          <cell r="E42" t="str">
            <v>each</v>
          </cell>
          <cell r="F42"/>
          <cell r="G42">
            <v>16.2</v>
          </cell>
        </row>
        <row r="43">
          <cell r="A43" t="str">
            <v>B097</v>
          </cell>
          <cell r="B43"/>
          <cell r="C43" t="str">
            <v>Drilled Tie Bars</v>
          </cell>
          <cell r="D43" t="str">
            <v xml:space="preserve">CW 3230-R8
</v>
          </cell>
          <cell r="E43"/>
          <cell r="F43"/>
          <cell r="G43"/>
        </row>
        <row r="44">
          <cell r="A44" t="str">
            <v>B097A</v>
          </cell>
          <cell r="B44"/>
          <cell r="C44" t="str">
            <v>15 M Deformed Tie Bar</v>
          </cell>
          <cell r="D44" t="str">
            <v/>
          </cell>
          <cell r="E44" t="str">
            <v>each</v>
          </cell>
          <cell r="F44"/>
          <cell r="G44">
            <v>15.83</v>
          </cell>
        </row>
        <row r="45">
          <cell r="A45" t="str">
            <v>B100r</v>
          </cell>
          <cell r="B45"/>
          <cell r="C45" t="str">
            <v>Miscellaneous Concrete Slab Removal</v>
          </cell>
          <cell r="D45" t="str">
            <v xml:space="preserve">CW 3235-R9  </v>
          </cell>
          <cell r="E45"/>
          <cell r="F45"/>
          <cell r="G45"/>
        </row>
        <row r="46">
          <cell r="A46" t="str">
            <v>B101r</v>
          </cell>
          <cell r="B46"/>
          <cell r="C46" t="str">
            <v>Median Slab</v>
          </cell>
          <cell r="D46" t="str">
            <v/>
          </cell>
          <cell r="E46" t="str">
            <v>m²</v>
          </cell>
          <cell r="F46"/>
          <cell r="G46">
            <v>17.170000000000002</v>
          </cell>
        </row>
        <row r="47">
          <cell r="A47" t="str">
            <v>B100r</v>
          </cell>
          <cell r="B47" t="str">
            <v>B.10</v>
          </cell>
          <cell r="C47" t="str">
            <v>Miscellaneous Concrete Slab Removal</v>
          </cell>
          <cell r="D47" t="str">
            <v xml:space="preserve">CW 3235-R9  </v>
          </cell>
          <cell r="E47"/>
          <cell r="F47"/>
          <cell r="G47"/>
        </row>
        <row r="48">
          <cell r="A48" t="str">
            <v>B104r</v>
          </cell>
          <cell r="B48" t="str">
            <v>iv)</v>
          </cell>
          <cell r="C48" t="str">
            <v>100 mm Sidewalk</v>
          </cell>
          <cell r="D48" t="str">
            <v/>
          </cell>
          <cell r="E48" t="str">
            <v>m²</v>
          </cell>
          <cell r="F48"/>
          <cell r="G48">
            <v>13.74</v>
          </cell>
        </row>
        <row r="49">
          <cell r="A49" t="str">
            <v>B114rl</v>
          </cell>
          <cell r="B49"/>
          <cell r="C49" t="str">
            <v xml:space="preserve">Miscellaneous Concrete Slab Renewal </v>
          </cell>
          <cell r="D49" t="str">
            <v xml:space="preserve">CW 3235-R9  </v>
          </cell>
          <cell r="E49"/>
          <cell r="F49"/>
          <cell r="G49"/>
        </row>
        <row r="50">
          <cell r="A50" t="str">
            <v>B118rl</v>
          </cell>
          <cell r="B50"/>
          <cell r="C50" t="str">
            <v>100 mm Sidewalk</v>
          </cell>
          <cell r="D50" t="str">
            <v>SD-228A</v>
          </cell>
          <cell r="E50"/>
          <cell r="F50"/>
          <cell r="G50"/>
        </row>
        <row r="51">
          <cell r="A51" t="str">
            <v>B119rl</v>
          </cell>
          <cell r="B51"/>
          <cell r="C51" t="str">
            <v>Less than 5 sq.m.</v>
          </cell>
          <cell r="D51"/>
          <cell r="E51" t="str">
            <v>m²</v>
          </cell>
          <cell r="F51"/>
          <cell r="G51">
            <v>113.22</v>
          </cell>
        </row>
        <row r="52">
          <cell r="A52" t="str">
            <v>B120rl</v>
          </cell>
          <cell r="B52"/>
          <cell r="C52" t="str">
            <v>5 sq.m. to 20 sq.m.</v>
          </cell>
          <cell r="D52"/>
          <cell r="E52" t="str">
            <v>m²</v>
          </cell>
          <cell r="F52"/>
          <cell r="G52">
            <v>107</v>
          </cell>
        </row>
        <row r="53">
          <cell r="A53" t="str">
            <v>B121rl</v>
          </cell>
          <cell r="B53"/>
          <cell r="C53" t="str">
            <v>Greater than 20 sq.m.</v>
          </cell>
          <cell r="D53" t="str">
            <v/>
          </cell>
          <cell r="E53" t="str">
            <v>m²</v>
          </cell>
          <cell r="F53"/>
          <cell r="G53">
            <v>103.41</v>
          </cell>
        </row>
        <row r="54">
          <cell r="A54" t="str">
            <v>B126r</v>
          </cell>
          <cell r="B54" t="str">
            <v>B.6</v>
          </cell>
          <cell r="C54" t="str">
            <v>Concrete Curb Removal</v>
          </cell>
          <cell r="D54" t="str">
            <v xml:space="preserve">CW 3240-R10 </v>
          </cell>
          <cell r="E54"/>
          <cell r="F54"/>
          <cell r="G54"/>
        </row>
        <row r="55">
          <cell r="A55" t="str">
            <v>B127rB</v>
          </cell>
          <cell r="B55" t="str">
            <v>i)</v>
          </cell>
          <cell r="C55" t="str">
            <v>Barrier Separate</v>
          </cell>
          <cell r="D55" t="str">
            <v/>
          </cell>
          <cell r="E55" t="str">
            <v>m</v>
          </cell>
          <cell r="F55"/>
          <cell r="G55">
            <v>12.36</v>
          </cell>
        </row>
        <row r="56">
          <cell r="A56" t="str">
            <v>B128r</v>
          </cell>
          <cell r="B56" t="str">
            <v>ii)</v>
          </cell>
          <cell r="C56" t="str">
            <v>Modified Barrier  (Integral)</v>
          </cell>
          <cell r="D56"/>
          <cell r="E56" t="str">
            <v>m</v>
          </cell>
          <cell r="F56"/>
          <cell r="G56">
            <v>12.36</v>
          </cell>
        </row>
        <row r="57">
          <cell r="A57" t="str">
            <v>B154rl</v>
          </cell>
          <cell r="B57"/>
          <cell r="C57" t="str">
            <v>Concrete Curb Renewal</v>
          </cell>
          <cell r="D57" t="str">
            <v xml:space="preserve">CW 3240-R10 </v>
          </cell>
          <cell r="E57"/>
          <cell r="F57"/>
          <cell r="G57"/>
        </row>
        <row r="58">
          <cell r="A58" t="str">
            <v>B159rlA</v>
          </cell>
          <cell r="B58"/>
          <cell r="C58" t="str">
            <v>Barrier (150 mm reveal ht, Dowelled)</v>
          </cell>
          <cell r="D58" t="str">
            <v>SD-203A</v>
          </cell>
          <cell r="E58"/>
          <cell r="F58"/>
          <cell r="G58"/>
        </row>
        <row r="59">
          <cell r="A59" t="str">
            <v>B160rl^</v>
          </cell>
          <cell r="B59"/>
          <cell r="C59" t="str">
            <v>Less than 3 m</v>
          </cell>
          <cell r="D59"/>
          <cell r="E59" t="str">
            <v>m</v>
          </cell>
          <cell r="F59"/>
          <cell r="G59">
            <v>108.76</v>
          </cell>
        </row>
        <row r="60">
          <cell r="A60" t="str">
            <v>B161rl^</v>
          </cell>
          <cell r="B60"/>
          <cell r="C60" t="str">
            <v>3 m to 30 m</v>
          </cell>
          <cell r="D60"/>
          <cell r="E60" t="str">
            <v>m</v>
          </cell>
          <cell r="F60"/>
          <cell r="G60">
            <v>106.67</v>
          </cell>
        </row>
        <row r="61">
          <cell r="A61" t="str">
            <v>B162rl^</v>
          </cell>
          <cell r="B61"/>
          <cell r="C61" t="str">
            <v>Greater than 30 m</v>
          </cell>
          <cell r="D61" t="str">
            <v/>
          </cell>
          <cell r="E61" t="str">
            <v>m</v>
          </cell>
          <cell r="F61"/>
          <cell r="G61">
            <v>97.89</v>
          </cell>
        </row>
        <row r="62">
          <cell r="A62" t="str">
            <v>B167rlA</v>
          </cell>
          <cell r="B62"/>
          <cell r="C62" t="str">
            <v>Modified Barrier (150 mm reveal ht, Dowelled)</v>
          </cell>
          <cell r="D62" t="str">
            <v>SD-203B</v>
          </cell>
          <cell r="E62" t="str">
            <v>m</v>
          </cell>
          <cell r="F62"/>
          <cell r="G62">
            <v>128.30000000000001</v>
          </cell>
        </row>
        <row r="63">
          <cell r="A63" t="str">
            <v>B170rl</v>
          </cell>
          <cell r="B63"/>
          <cell r="C63" t="str">
            <v>Curb and Gutter (* mm reveal ht, Barrier, Integral, 600mm width, 150mm Plain Concrete Pavement)</v>
          </cell>
          <cell r="D63" t="str">
            <v>SD-200</v>
          </cell>
          <cell r="E63"/>
          <cell r="F63"/>
          <cell r="G63"/>
        </row>
        <row r="64">
          <cell r="A64" t="str">
            <v>B171rl^</v>
          </cell>
          <cell r="B64"/>
          <cell r="C64" t="str">
            <v>Less than 3 m</v>
          </cell>
          <cell r="D64"/>
          <cell r="E64" t="str">
            <v>m</v>
          </cell>
          <cell r="F64"/>
          <cell r="G64">
            <v>122.5</v>
          </cell>
        </row>
        <row r="65">
          <cell r="A65" t="str">
            <v>B172rl^</v>
          </cell>
          <cell r="B65"/>
          <cell r="C65" t="str">
            <v>3 m to 30 m</v>
          </cell>
          <cell r="D65"/>
          <cell r="E65" t="str">
            <v>m</v>
          </cell>
          <cell r="F65"/>
          <cell r="G65">
            <v>147.4</v>
          </cell>
        </row>
        <row r="66">
          <cell r="A66" t="str">
            <v>B173rl^</v>
          </cell>
          <cell r="B66"/>
          <cell r="C66" t="str">
            <v>Greater than 30 m</v>
          </cell>
          <cell r="D66" t="str">
            <v/>
          </cell>
          <cell r="E66" t="str">
            <v>m</v>
          </cell>
          <cell r="F66"/>
          <cell r="G66">
            <v>105.11</v>
          </cell>
        </row>
        <row r="67">
          <cell r="A67" t="str">
            <v>B184rlA</v>
          </cell>
          <cell r="B67"/>
          <cell r="C67" t="str">
            <v>Curb Ramp (8-12 mm reveal ht, Monolithic)</v>
          </cell>
          <cell r="D67" t="str">
            <v>SD-229C,D</v>
          </cell>
          <cell r="E67" t="str">
            <v>m</v>
          </cell>
          <cell r="F67"/>
          <cell r="G67">
            <v>123.58</v>
          </cell>
        </row>
        <row r="68">
          <cell r="A68" t="str">
            <v>B190</v>
          </cell>
          <cell r="B68"/>
          <cell r="C68" t="str">
            <v xml:space="preserve">Construction of Asphaltic Concrete Overlay </v>
          </cell>
          <cell r="D68" t="str">
            <v>CW 3410-R12</v>
          </cell>
          <cell r="E68"/>
          <cell r="F68"/>
          <cell r="G68"/>
        </row>
        <row r="69">
          <cell r="A69" t="str">
            <v>B191</v>
          </cell>
          <cell r="B69"/>
          <cell r="C69" t="str">
            <v>Main Line Paving</v>
          </cell>
          <cell r="D69"/>
          <cell r="E69"/>
          <cell r="F69"/>
          <cell r="G69"/>
        </row>
        <row r="70">
          <cell r="A70" t="str">
            <v>B193</v>
          </cell>
          <cell r="B70"/>
          <cell r="C70" t="str">
            <v>Type IA</v>
          </cell>
          <cell r="D70"/>
          <cell r="E70" t="str">
            <v>tonne</v>
          </cell>
          <cell r="F70"/>
          <cell r="G70">
            <v>118.5</v>
          </cell>
        </row>
        <row r="71">
          <cell r="A71" t="str">
            <v>B194</v>
          </cell>
          <cell r="B71"/>
          <cell r="C71" t="str">
            <v>Tie-ins and Approaches</v>
          </cell>
          <cell r="D71"/>
          <cell r="E71"/>
          <cell r="F71"/>
          <cell r="G71"/>
        </row>
        <row r="72">
          <cell r="A72" t="str">
            <v>B195</v>
          </cell>
          <cell r="B72"/>
          <cell r="C72" t="str">
            <v>Type IA</v>
          </cell>
          <cell r="D72"/>
          <cell r="E72" t="str">
            <v>tonne</v>
          </cell>
          <cell r="F72"/>
          <cell r="G72">
            <v>160</v>
          </cell>
        </row>
        <row r="73">
          <cell r="A73" t="str">
            <v>B199</v>
          </cell>
          <cell r="B73"/>
          <cell r="C73" t="str">
            <v>Construction of Asphalt Patches</v>
          </cell>
          <cell r="D73" t="str">
            <v>CW 3410-R12</v>
          </cell>
          <cell r="E73" t="str">
            <v>m²</v>
          </cell>
          <cell r="F73"/>
          <cell r="G73">
            <v>91.6</v>
          </cell>
        </row>
        <row r="74">
          <cell r="A74" t="str">
            <v>B200</v>
          </cell>
          <cell r="B74"/>
          <cell r="C74" t="str">
            <v>Planing of Pavement</v>
          </cell>
          <cell r="D74" t="str">
            <v xml:space="preserve">CW 3450-R6 </v>
          </cell>
          <cell r="E74"/>
          <cell r="F74"/>
          <cell r="G74"/>
        </row>
        <row r="75">
          <cell r="A75" t="str">
            <v>B201</v>
          </cell>
          <cell r="B75"/>
          <cell r="C75" t="str">
            <v>1 - 50 mm Depth (Asphalt)</v>
          </cell>
          <cell r="D75" t="str">
            <v/>
          </cell>
          <cell r="E75" t="str">
            <v>m²</v>
          </cell>
          <cell r="F75"/>
          <cell r="G75">
            <v>8</v>
          </cell>
        </row>
        <row r="76">
          <cell r="A76" t="str">
            <v>B202</v>
          </cell>
          <cell r="B76"/>
          <cell r="C76" t="str">
            <v>50 - 100 mm Depth (Asphalt)</v>
          </cell>
          <cell r="D76" t="str">
            <v/>
          </cell>
          <cell r="E76" t="str">
            <v>m²</v>
          </cell>
          <cell r="F76"/>
          <cell r="G76">
            <v>8.68</v>
          </cell>
        </row>
        <row r="77">
          <cell r="A77" t="str">
            <v>B206</v>
          </cell>
          <cell r="B77"/>
          <cell r="C77" t="str">
            <v>Pavement Repair Fabric</v>
          </cell>
          <cell r="D77" t="str">
            <v>E15</v>
          </cell>
          <cell r="E77" t="str">
            <v>m²</v>
          </cell>
          <cell r="F77"/>
          <cell r="G77">
            <v>15.23</v>
          </cell>
        </row>
        <row r="78">
          <cell r="A78" t="str">
            <v>B219</v>
          </cell>
          <cell r="B78"/>
          <cell r="C78" t="str">
            <v>Detectable Warning Surface Tiles</v>
          </cell>
          <cell r="D78" t="str">
            <v>CW 3326-R3</v>
          </cell>
          <cell r="E78" t="str">
            <v>each</v>
          </cell>
          <cell r="F78"/>
          <cell r="G78">
            <v>424.69</v>
          </cell>
        </row>
        <row r="79">
          <cell r="A79"/>
          <cell r="B79"/>
          <cell r="C79" t="str">
            <v>CRACKING AND SEATING</v>
          </cell>
          <cell r="D79"/>
          <cell r="E79"/>
          <cell r="F79"/>
          <cell r="G79"/>
        </row>
        <row r="80">
          <cell r="A80" t="str">
            <v>C000</v>
          </cell>
          <cell r="B80"/>
          <cell r="C80" t="str">
            <v>ROADWORKS - NEW CONSTRUCTION</v>
          </cell>
          <cell r="D80"/>
          <cell r="E80"/>
          <cell r="F80"/>
          <cell r="G80"/>
        </row>
        <row r="81">
          <cell r="A81" t="str">
            <v>C001</v>
          </cell>
          <cell r="B81"/>
          <cell r="C81" t="str">
            <v>Concrete Pavements, Median Slabs, Bull-noses, and Safety Medians</v>
          </cell>
          <cell r="D81" t="str">
            <v>CW 3310-R17</v>
          </cell>
          <cell r="E81"/>
          <cell r="F81"/>
          <cell r="G81"/>
        </row>
        <row r="82">
          <cell r="A82" t="str">
            <v>C011</v>
          </cell>
          <cell r="B82"/>
          <cell r="C82" t="str">
            <v>Construction of 150 mm Concrete Pavement (Reinforced)</v>
          </cell>
          <cell r="D82" t="str">
            <v/>
          </cell>
          <cell r="E82" t="str">
            <v>m²</v>
          </cell>
          <cell r="F82"/>
          <cell r="G82">
            <v>106.89</v>
          </cell>
        </row>
        <row r="83">
          <cell r="A83" t="str">
            <v>C032</v>
          </cell>
          <cell r="B83"/>
          <cell r="C83" t="str">
            <v>Concrete Curbs, Curb and Gutter, and Splash Strips</v>
          </cell>
          <cell r="D83" t="str">
            <v>CW 3310-R17</v>
          </cell>
          <cell r="E83"/>
          <cell r="F83"/>
          <cell r="G83"/>
        </row>
        <row r="84">
          <cell r="A84" t="str">
            <v>C038B</v>
          </cell>
          <cell r="B84"/>
          <cell r="C84" t="str">
            <v>Construction of Curb and Gutter (150 mm ht, Barrier, Integral, 600 mm width, 150 mm Plain Concrete Pavement)</v>
          </cell>
          <cell r="D84" t="str">
            <v>SD-200</v>
          </cell>
          <cell r="E84" t="str">
            <v>m</v>
          </cell>
          <cell r="F84"/>
          <cell r="G84">
            <v>128.63</v>
          </cell>
        </row>
        <row r="85">
          <cell r="A85" t="str">
            <v>C039A</v>
          </cell>
          <cell r="B85"/>
          <cell r="C85" t="str">
            <v>Construction of Curb and Gutter (180 mm ht, Modified Barrier, Integral, 600 mm width, 150 mm Plain Concrete Pavement)</v>
          </cell>
          <cell r="D85" t="str">
            <v>SD-200            SD-203B</v>
          </cell>
          <cell r="E85" t="str">
            <v>m</v>
          </cell>
          <cell r="F85"/>
          <cell r="G85">
            <v>113.06</v>
          </cell>
        </row>
        <row r="86">
          <cell r="A86" t="str">
            <v>C040</v>
          </cell>
          <cell r="B86"/>
          <cell r="C86" t="str">
            <v>Construction of Curb and Gutter (40 mm ht, Lip Curb, Integral, 600 mm width, 150 mm Plain Concrete Pavement)</v>
          </cell>
          <cell r="D86" t="str">
            <v>SD-200            SD-202B</v>
          </cell>
          <cell r="E86" t="str">
            <v>m</v>
          </cell>
          <cell r="F86"/>
          <cell r="G86">
            <v>119.64</v>
          </cell>
        </row>
        <row r="87">
          <cell r="A87" t="str">
            <v>C041</v>
          </cell>
          <cell r="B87"/>
          <cell r="C87" t="str">
            <v>Construction of Curb and Gutter (8-12 mm ht, Curb Ramp,  Integral, 600 mm width, 150 mm Plain Concrete Pavement)</v>
          </cell>
          <cell r="D87" t="str">
            <v xml:space="preserve">SD-200 
SD-229E        </v>
          </cell>
          <cell r="E87" t="str">
            <v>m</v>
          </cell>
          <cell r="F87"/>
          <cell r="G87">
            <v>112.4</v>
          </cell>
        </row>
        <row r="88">
          <cell r="A88" t="str">
            <v>C051</v>
          </cell>
          <cell r="B88"/>
          <cell r="C88" t="str">
            <v>100 mm Concrete Sidewalk</v>
          </cell>
          <cell r="D88" t="str">
            <v xml:space="preserve">CW 3325-R5  </v>
          </cell>
          <cell r="E88" t="str">
            <v>m²</v>
          </cell>
          <cell r="F88"/>
          <cell r="G88">
            <v>99.9</v>
          </cell>
        </row>
        <row r="89">
          <cell r="A89" t="str">
            <v>C055</v>
          </cell>
          <cell r="B89"/>
          <cell r="C89" t="str">
            <v xml:space="preserve">Construction of Asphaltic Concrete Pavements </v>
          </cell>
          <cell r="D89" t="str">
            <v>CW 3410-R12</v>
          </cell>
          <cell r="E89"/>
          <cell r="F89"/>
          <cell r="G89"/>
        </row>
        <row r="90">
          <cell r="A90" t="str">
            <v>C056</v>
          </cell>
          <cell r="B90"/>
          <cell r="C90" t="str">
            <v>Main Line Paving</v>
          </cell>
          <cell r="D90"/>
          <cell r="E90"/>
          <cell r="F90"/>
          <cell r="G90"/>
        </row>
        <row r="91">
          <cell r="A91" t="str">
            <v>C057</v>
          </cell>
          <cell r="B91"/>
          <cell r="C91" t="str">
            <v>Type I</v>
          </cell>
          <cell r="D91"/>
          <cell r="E91" t="str">
            <v>tonne</v>
          </cell>
          <cell r="F91"/>
          <cell r="G91">
            <v>98.81</v>
          </cell>
        </row>
        <row r="92">
          <cell r="A92" t="str">
            <v>C058</v>
          </cell>
          <cell r="B92"/>
          <cell r="C92" t="str">
            <v>Type IA</v>
          </cell>
          <cell r="D92"/>
          <cell r="E92" t="str">
            <v>tonne</v>
          </cell>
          <cell r="F92"/>
          <cell r="G92">
            <v>117.5</v>
          </cell>
        </row>
        <row r="93">
          <cell r="A93" t="str">
            <v>C059</v>
          </cell>
          <cell r="B93"/>
          <cell r="C93" t="str">
            <v>Tie-ins and Approaches</v>
          </cell>
          <cell r="D93"/>
          <cell r="E93"/>
          <cell r="F93"/>
          <cell r="G93"/>
        </row>
        <row r="94">
          <cell r="A94" t="str">
            <v>C060</v>
          </cell>
          <cell r="B94"/>
          <cell r="C94" t="str">
            <v>Type IA</v>
          </cell>
          <cell r="D94"/>
          <cell r="E94" t="str">
            <v>tonne</v>
          </cell>
          <cell r="F94"/>
          <cell r="G94">
            <v>160</v>
          </cell>
        </row>
        <row r="95">
          <cell r="A95" t="str">
            <v>C062</v>
          </cell>
          <cell r="B95"/>
          <cell r="C95" t="str">
            <v>Type II</v>
          </cell>
          <cell r="D95"/>
          <cell r="E95" t="str">
            <v>tonne</v>
          </cell>
          <cell r="F95"/>
          <cell r="G95">
            <v>131.88</v>
          </cell>
        </row>
        <row r="96">
          <cell r="A96" t="str">
            <v>C996</v>
          </cell>
          <cell r="B96"/>
          <cell r="C96" t="str">
            <v xml:space="preserve"> Modified Barrier Curb for Asphalt Pavement - A (180 mm ht)</v>
          </cell>
          <cell r="D96" t="str">
            <v xml:space="preserve">CW 3240-R10 </v>
          </cell>
          <cell r="E96"/>
          <cell r="F96"/>
          <cell r="G96"/>
        </row>
        <row r="97">
          <cell r="A97" t="str">
            <v>C997</v>
          </cell>
          <cell r="B97"/>
          <cell r="C97" t="str">
            <v>Construction of Barrier Curb for Asphalt Pavement - A (180 mm ht)</v>
          </cell>
          <cell r="D97" t="str">
            <v>E21</v>
          </cell>
          <cell r="E97" t="str">
            <v>m</v>
          </cell>
          <cell r="F97"/>
          <cell r="G97">
            <v>97.89</v>
          </cell>
        </row>
        <row r="98">
          <cell r="A98" t="str">
            <v>C998</v>
          </cell>
          <cell r="B98"/>
          <cell r="C98" t="str">
            <v>Construction of Modified Barrier Curb for Asphalt Pavement - A (180 mm ht)</v>
          </cell>
          <cell r="D98" t="str">
            <v>E21</v>
          </cell>
          <cell r="E98" t="str">
            <v>m</v>
          </cell>
          <cell r="F98"/>
          <cell r="G98">
            <v>108.23</v>
          </cell>
        </row>
        <row r="99">
          <cell r="A99" t="str">
            <v>C999</v>
          </cell>
          <cell r="B99"/>
          <cell r="C99" t="str">
            <v>Construction of Curb Ramp for Asphalt Pavement - A (12 mm ht)</v>
          </cell>
          <cell r="D99" t="str">
            <v>E21</v>
          </cell>
          <cell r="E99" t="str">
            <v>m</v>
          </cell>
          <cell r="F99"/>
          <cell r="G99">
            <v>114.49</v>
          </cell>
        </row>
        <row r="100">
          <cell r="A100" t="str">
            <v>D000</v>
          </cell>
          <cell r="B100"/>
          <cell r="C100" t="str">
            <v>JOINT AND CRACK SEALING</v>
          </cell>
          <cell r="D100"/>
          <cell r="E100"/>
          <cell r="F100"/>
          <cell r="G100"/>
        </row>
        <row r="101">
          <cell r="A101" t="str">
            <v>D006</v>
          </cell>
          <cell r="B101"/>
          <cell r="C101" t="str">
            <v xml:space="preserve">Reflective Crack Maintenance </v>
          </cell>
          <cell r="D101" t="str">
            <v>CW 3250-R7</v>
          </cell>
          <cell r="E101" t="str">
            <v>m</v>
          </cell>
          <cell r="F101"/>
          <cell r="G101">
            <v>5.19</v>
          </cell>
        </row>
        <row r="102">
          <cell r="A102" t="str">
            <v>E000</v>
          </cell>
          <cell r="B102"/>
          <cell r="C102" t="str">
            <v>ASSOCIATED DRAINAGE AND UNDERGROUND WORKS</v>
          </cell>
          <cell r="D102"/>
          <cell r="E102"/>
          <cell r="F102"/>
          <cell r="G102"/>
        </row>
        <row r="103">
          <cell r="A103" t="str">
            <v>E003</v>
          </cell>
          <cell r="B103"/>
          <cell r="C103" t="str">
            <v xml:space="preserve">Catch Basin  </v>
          </cell>
          <cell r="D103" t="str">
            <v>CW 2130-R12</v>
          </cell>
          <cell r="E103"/>
          <cell r="F103"/>
          <cell r="G103"/>
        </row>
        <row r="104">
          <cell r="A104" t="str">
            <v>E004</v>
          </cell>
          <cell r="B104"/>
          <cell r="C104" t="str">
            <v>SD-024, 1200 mm deep</v>
          </cell>
          <cell r="D104"/>
          <cell r="E104" t="str">
            <v>each</v>
          </cell>
          <cell r="F104"/>
          <cell r="G104">
            <v>5839</v>
          </cell>
        </row>
        <row r="105">
          <cell r="A105" t="str">
            <v>E006</v>
          </cell>
          <cell r="B105"/>
          <cell r="C105" t="str">
            <v xml:space="preserve">Catch Pit </v>
          </cell>
          <cell r="D105" t="str">
            <v>CW 2130-R12</v>
          </cell>
          <cell r="E105"/>
          <cell r="F105"/>
          <cell r="G105"/>
        </row>
        <row r="106">
          <cell r="A106" t="str">
            <v>E007</v>
          </cell>
          <cell r="B106"/>
          <cell r="C106" t="str">
            <v>SD-023</v>
          </cell>
          <cell r="D106"/>
          <cell r="E106" t="str">
            <v>each</v>
          </cell>
          <cell r="F106"/>
          <cell r="G106">
            <v>5107.0600000000004</v>
          </cell>
        </row>
        <row r="107">
          <cell r="A107" t="str">
            <v>E008</v>
          </cell>
          <cell r="B107"/>
          <cell r="C107" t="str">
            <v>Sewer Service</v>
          </cell>
          <cell r="D107" t="str">
            <v>CW 2130-R12</v>
          </cell>
          <cell r="E107"/>
          <cell r="F107"/>
          <cell r="G107"/>
        </row>
        <row r="108">
          <cell r="A108" t="str">
            <v>E009</v>
          </cell>
          <cell r="B108"/>
          <cell r="C108" t="str">
            <v>250 mm, PVC</v>
          </cell>
          <cell r="D108"/>
          <cell r="E108"/>
          <cell r="F108"/>
          <cell r="G108"/>
        </row>
        <row r="109">
          <cell r="A109" t="str">
            <v>E010</v>
          </cell>
          <cell r="B109"/>
          <cell r="C109" t="str">
            <v>In a Trench, Class B Type 3  Bedding, Class 3 Backfill</v>
          </cell>
          <cell r="D109"/>
          <cell r="E109" t="str">
            <v>m</v>
          </cell>
          <cell r="F109"/>
          <cell r="G109">
            <v>557.9</v>
          </cell>
        </row>
        <row r="110">
          <cell r="A110" t="str">
            <v>E017</v>
          </cell>
          <cell r="B110"/>
          <cell r="C110" t="str">
            <v>Sewer Repair - Up to 3.0 Meters Long</v>
          </cell>
          <cell r="D110" t="str">
            <v>CW 2130-R12</v>
          </cell>
          <cell r="E110"/>
          <cell r="F110"/>
          <cell r="G110"/>
        </row>
        <row r="111">
          <cell r="A111" t="str">
            <v>E017E</v>
          </cell>
          <cell r="B111"/>
          <cell r="C111" t="str">
            <v xml:space="preserve">250 mm </v>
          </cell>
          <cell r="D111"/>
          <cell r="E111"/>
          <cell r="F111"/>
          <cell r="G111"/>
        </row>
        <row r="112">
          <cell r="A112" t="str">
            <v>E017F</v>
          </cell>
          <cell r="B112"/>
          <cell r="C112" t="str">
            <v>Class 3 Backfill</v>
          </cell>
          <cell r="D112"/>
          <cell r="E112" t="str">
            <v>each</v>
          </cell>
          <cell r="F112"/>
          <cell r="G112">
            <v>5949.18</v>
          </cell>
        </row>
        <row r="113">
          <cell r="A113" t="str">
            <v>E020</v>
          </cell>
          <cell r="B113"/>
          <cell r="C113" t="str">
            <v xml:space="preserve">Sewer Repair - In Addition to First 3.0 Meters </v>
          </cell>
          <cell r="D113" t="str">
            <v>CW 2130-R12</v>
          </cell>
          <cell r="E113"/>
          <cell r="F113"/>
          <cell r="G113"/>
        </row>
        <row r="114">
          <cell r="A114" t="str">
            <v>E020E</v>
          </cell>
          <cell r="B114"/>
          <cell r="C114" t="str">
            <v>250 mm</v>
          </cell>
          <cell r="D114"/>
          <cell r="E114"/>
          <cell r="F114"/>
          <cell r="G114"/>
        </row>
        <row r="115">
          <cell r="A115" t="str">
            <v>E020F</v>
          </cell>
          <cell r="B115"/>
          <cell r="C115" t="str">
            <v>Class 3 Backfill</v>
          </cell>
          <cell r="D115"/>
          <cell r="E115" t="str">
            <v>m</v>
          </cell>
          <cell r="F115"/>
          <cell r="G115">
            <v>998.93</v>
          </cell>
        </row>
        <row r="116">
          <cell r="A116" t="str">
            <v>E023</v>
          </cell>
          <cell r="B116"/>
          <cell r="C116" t="str">
            <v>Frames &amp; Covers</v>
          </cell>
          <cell r="D116" t="str">
            <v>CW 3210-R8</v>
          </cell>
          <cell r="E116"/>
          <cell r="F116"/>
          <cell r="G116"/>
        </row>
        <row r="117">
          <cell r="A117" t="str">
            <v>E028</v>
          </cell>
          <cell r="B117"/>
          <cell r="C117" t="str">
            <v xml:space="preserve">AP-011 - Barrier Curb and Gutter Frame </v>
          </cell>
          <cell r="D117"/>
          <cell r="E117" t="str">
            <v>each</v>
          </cell>
          <cell r="F117"/>
          <cell r="G117">
            <v>1316.64</v>
          </cell>
        </row>
        <row r="118">
          <cell r="A118" t="str">
            <v>E029</v>
          </cell>
          <cell r="B118"/>
          <cell r="C118" t="str">
            <v xml:space="preserve">AP-012 - Barrier Curb and Gutter Cover </v>
          </cell>
          <cell r="D118"/>
          <cell r="E118" t="str">
            <v>each</v>
          </cell>
          <cell r="F118"/>
          <cell r="G118">
            <v>582.26</v>
          </cell>
        </row>
        <row r="119">
          <cell r="A119" t="str">
            <v>E032</v>
          </cell>
          <cell r="B119"/>
          <cell r="C119" t="str">
            <v>Connecting to Existing Manhole</v>
          </cell>
          <cell r="D119" t="str">
            <v>CW 2130-R12</v>
          </cell>
          <cell r="E119"/>
          <cell r="F119"/>
          <cell r="G119"/>
        </row>
        <row r="120">
          <cell r="A120" t="str">
            <v>E033</v>
          </cell>
          <cell r="B120"/>
          <cell r="C120" t="str">
            <v>250 mm Catch Basin Lead</v>
          </cell>
          <cell r="D120"/>
          <cell r="E120" t="str">
            <v>each</v>
          </cell>
          <cell r="F120"/>
          <cell r="G120">
            <v>2934.75</v>
          </cell>
        </row>
        <row r="121">
          <cell r="A121" t="str">
            <v>E034</v>
          </cell>
          <cell r="B121"/>
          <cell r="C121" t="str">
            <v>Connecting to Existing Catch Basin</v>
          </cell>
          <cell r="D121" t="str">
            <v>CW 2130-R12</v>
          </cell>
          <cell r="E121"/>
          <cell r="F121"/>
          <cell r="G121"/>
        </row>
        <row r="122">
          <cell r="A122" t="str">
            <v>E035</v>
          </cell>
          <cell r="B122"/>
          <cell r="C122" t="str">
            <v>250 mm Drainage Connection Pipe</v>
          </cell>
          <cell r="D122"/>
          <cell r="E122" t="str">
            <v>each</v>
          </cell>
          <cell r="F122"/>
          <cell r="G122">
            <v>1647.1</v>
          </cell>
        </row>
        <row r="123">
          <cell r="A123" t="str">
            <v>E035A</v>
          </cell>
          <cell r="B123"/>
          <cell r="C123" t="str">
            <v>Connecting to Existing Catch Pit</v>
          </cell>
          <cell r="D123" t="str">
            <v>CW 2130-R12</v>
          </cell>
          <cell r="E123"/>
          <cell r="F123"/>
          <cell r="G123"/>
        </row>
        <row r="124">
          <cell r="A124" t="str">
            <v>E035B</v>
          </cell>
          <cell r="B124"/>
          <cell r="C124" t="str">
            <v>250 mm Drainage Connection Inlet Pipe</v>
          </cell>
          <cell r="D124"/>
          <cell r="E124" t="str">
            <v>each</v>
          </cell>
          <cell r="F124"/>
          <cell r="G124">
            <v>1647.1</v>
          </cell>
        </row>
        <row r="125">
          <cell r="A125" t="str">
            <v>E036</v>
          </cell>
          <cell r="B125"/>
          <cell r="C125" t="str">
            <v xml:space="preserve">Connecting to Existing Sewer </v>
          </cell>
          <cell r="D125" t="str">
            <v>CW 2130-R12</v>
          </cell>
          <cell r="E125"/>
          <cell r="F125"/>
          <cell r="G125"/>
        </row>
        <row r="126">
          <cell r="A126" t="str">
            <v>E038</v>
          </cell>
          <cell r="B126"/>
          <cell r="C126" t="str">
            <v>Connecting to 300 mm  (Type ^ ) Sewer</v>
          </cell>
          <cell r="D126"/>
          <cell r="E126" t="str">
            <v>each</v>
          </cell>
          <cell r="F126"/>
          <cell r="G126">
            <v>5025.12</v>
          </cell>
        </row>
        <row r="127">
          <cell r="A127" t="str">
            <v>E039</v>
          </cell>
          <cell r="B127"/>
          <cell r="C127" t="str">
            <v>Connecting to 375 mm  (Type ^ ) Sewer</v>
          </cell>
          <cell r="D127"/>
          <cell r="E127" t="str">
            <v>each</v>
          </cell>
          <cell r="F127"/>
          <cell r="G127">
            <v>6014.31</v>
          </cell>
        </row>
        <row r="128">
          <cell r="A128" t="str">
            <v>E041A</v>
          </cell>
          <cell r="B128"/>
          <cell r="C128" t="str">
            <v>Connecting to 750 mm  (Type ^) Sewer</v>
          </cell>
          <cell r="D128"/>
          <cell r="E128" t="str">
            <v>each</v>
          </cell>
          <cell r="F128"/>
          <cell r="G128">
            <v>6678.58</v>
          </cell>
        </row>
        <row r="129">
          <cell r="A129" t="str">
            <v>E041B</v>
          </cell>
          <cell r="B129"/>
          <cell r="C129" t="str">
            <v>Connecting to 900 mm  (Type ^) Sewer</v>
          </cell>
          <cell r="D129"/>
          <cell r="E129" t="str">
            <v>each</v>
          </cell>
          <cell r="F129"/>
          <cell r="G129">
            <v>7681.57</v>
          </cell>
        </row>
        <row r="130">
          <cell r="A130" t="str">
            <v>E044</v>
          </cell>
          <cell r="B130"/>
          <cell r="C130" t="str">
            <v>Abandoning  Existing Catch Basins</v>
          </cell>
          <cell r="D130" t="str">
            <v>CW 2130-R12</v>
          </cell>
          <cell r="E130" t="str">
            <v>each</v>
          </cell>
          <cell r="F130"/>
          <cell r="G130">
            <v>672.63</v>
          </cell>
        </row>
        <row r="131">
          <cell r="A131" t="str">
            <v>E046</v>
          </cell>
          <cell r="B131"/>
          <cell r="C131" t="str">
            <v>Removal of Existing Catch Basins</v>
          </cell>
          <cell r="D131" t="str">
            <v>CW 2130-R12</v>
          </cell>
          <cell r="E131" t="str">
            <v>each</v>
          </cell>
          <cell r="F131"/>
          <cell r="G131">
            <v>805.56</v>
          </cell>
        </row>
        <row r="132">
          <cell r="A132" t="str">
            <v>E047</v>
          </cell>
          <cell r="B132"/>
          <cell r="C132" t="str">
            <v>Removal of Existing Catch Pit</v>
          </cell>
          <cell r="D132" t="str">
            <v>CW 2130-R12</v>
          </cell>
          <cell r="E132" t="str">
            <v>each</v>
          </cell>
          <cell r="F132"/>
          <cell r="G132">
            <v>572.45000000000005</v>
          </cell>
        </row>
        <row r="133">
          <cell r="A133" t="str">
            <v>E051</v>
          </cell>
          <cell r="B133"/>
          <cell r="C133" t="str">
            <v>Installation of Subdrains</v>
          </cell>
          <cell r="D133" t="str">
            <v>CW 3120-R4</v>
          </cell>
          <cell r="E133" t="str">
            <v>m</v>
          </cell>
          <cell r="F133"/>
          <cell r="G133">
            <v>112.92</v>
          </cell>
        </row>
        <row r="134">
          <cell r="A134" t="str">
            <v>F000</v>
          </cell>
          <cell r="B134"/>
          <cell r="C134" t="str">
            <v>ADJUSTMENTS</v>
          </cell>
          <cell r="D134"/>
          <cell r="E134"/>
          <cell r="F134"/>
          <cell r="G134"/>
        </row>
        <row r="135">
          <cell r="A135" t="str">
            <v>F001</v>
          </cell>
          <cell r="B135"/>
          <cell r="C135" t="str">
            <v>Adjustment of Manholes/Catch Basins Frames</v>
          </cell>
          <cell r="D135" t="str">
            <v>CW 3210-R8</v>
          </cell>
          <cell r="E135" t="str">
            <v>each</v>
          </cell>
          <cell r="F135"/>
          <cell r="G135">
            <v>473</v>
          </cell>
        </row>
        <row r="136">
          <cell r="A136" t="str">
            <v>F003</v>
          </cell>
          <cell r="B136"/>
          <cell r="C136" t="str">
            <v>Lifter Rings (AP-010)</v>
          </cell>
          <cell r="D136" t="str">
            <v>CW 3210-R8</v>
          </cell>
          <cell r="E136"/>
          <cell r="F136"/>
          <cell r="G136"/>
        </row>
        <row r="137">
          <cell r="A137" t="str">
            <v>F004</v>
          </cell>
          <cell r="B137"/>
          <cell r="C137" t="str">
            <v>38 mm</v>
          </cell>
          <cell r="D137"/>
          <cell r="E137" t="str">
            <v>each</v>
          </cell>
          <cell r="F137"/>
          <cell r="G137">
            <v>565.29</v>
          </cell>
        </row>
        <row r="138">
          <cell r="A138" t="str">
            <v>F005</v>
          </cell>
          <cell r="B138"/>
          <cell r="C138" t="str">
            <v>51 mm</v>
          </cell>
          <cell r="D138"/>
          <cell r="E138" t="str">
            <v>each</v>
          </cell>
          <cell r="F138"/>
          <cell r="G138">
            <v>572.45000000000005</v>
          </cell>
        </row>
        <row r="139">
          <cell r="A139" t="str">
            <v>F009</v>
          </cell>
          <cell r="B139"/>
          <cell r="C139" t="str">
            <v>Adjustment of Valve Boxes</v>
          </cell>
          <cell r="D139" t="str">
            <v>CW 3210-R8</v>
          </cell>
          <cell r="E139" t="str">
            <v>each</v>
          </cell>
          <cell r="F139"/>
          <cell r="G139">
            <v>134.52000000000001</v>
          </cell>
        </row>
        <row r="140">
          <cell r="A140" t="str">
            <v>F022</v>
          </cell>
          <cell r="B140"/>
          <cell r="C140" t="str">
            <v>Raising of Existing Hydrant</v>
          </cell>
          <cell r="D140" t="str">
            <v>CW 2110-R11</v>
          </cell>
          <cell r="E140" t="str">
            <v>each</v>
          </cell>
          <cell r="F140"/>
          <cell r="G140">
            <v>2252.0300000000002</v>
          </cell>
        </row>
        <row r="141">
          <cell r="A141" t="str">
            <v>G000</v>
          </cell>
          <cell r="B141"/>
          <cell r="C141" t="str">
            <v>LANDSCAPING</v>
          </cell>
          <cell r="D141"/>
          <cell r="E141"/>
          <cell r="F141"/>
          <cell r="G141"/>
        </row>
        <row r="142">
          <cell r="A142" t="str">
            <v>G001</v>
          </cell>
          <cell r="B142"/>
          <cell r="C142" t="str">
            <v>Sodding</v>
          </cell>
          <cell r="D142" t="str">
            <v>CW 3510-R9</v>
          </cell>
          <cell r="E142"/>
          <cell r="F142"/>
          <cell r="G142"/>
        </row>
        <row r="143">
          <cell r="A143" t="str">
            <v>G002</v>
          </cell>
          <cell r="B143"/>
          <cell r="C143" t="str">
            <v xml:space="preserve"> width &gt; 600 mm</v>
          </cell>
          <cell r="D143"/>
          <cell r="E143" t="str">
            <v>m²</v>
          </cell>
          <cell r="F143"/>
          <cell r="G143">
            <v>11.74</v>
          </cell>
        </row>
        <row r="144">
          <cell r="A144" t="str">
            <v>G005</v>
          </cell>
          <cell r="B144" t="str">
            <v>G.3</v>
          </cell>
          <cell r="C144" t="str">
            <v>Salt Tolerant Grass Seeding</v>
          </cell>
          <cell r="D144" t="str">
            <v>E17</v>
          </cell>
          <cell r="E144" t="str">
            <v>m²</v>
          </cell>
          <cell r="F144"/>
          <cell r="G144">
            <v>8.16</v>
          </cell>
        </row>
        <row r="145">
          <cell r="A145" t="str">
            <v>H000</v>
          </cell>
          <cell r="B145"/>
          <cell r="C145" t="str">
            <v>MISCELLANEOUS</v>
          </cell>
          <cell r="D145"/>
          <cell r="E145"/>
          <cell r="F145"/>
          <cell r="G145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autoPageBreaks="0"/>
  </sheetPr>
  <dimension ref="A1:I739"/>
  <sheetViews>
    <sheetView showZeros="0" tabSelected="1" showOutlineSymbols="0" view="pageBreakPreview" topLeftCell="B1" zoomScale="85" zoomScaleNormal="85" zoomScaleSheetLayoutView="85" zoomScalePageLayoutView="60" workbookViewId="0">
      <selection activeCell="G9" sqref="G9"/>
    </sheetView>
  </sheetViews>
  <sheetFormatPr defaultColWidth="10.5546875" defaultRowHeight="15" x14ac:dyDescent="0.2"/>
  <cols>
    <col min="1" max="1" width="9.44140625" style="124" hidden="1" customWidth="1"/>
    <col min="2" max="2" width="8.77734375" style="72" customWidth="1"/>
    <col min="3" max="3" width="35.88671875" style="70" customWidth="1"/>
    <col min="4" max="4" width="12.77734375" style="125" customWidth="1"/>
    <col min="5" max="5" width="6.77734375" style="70" customWidth="1"/>
    <col min="6" max="6" width="11.77734375" style="70" customWidth="1"/>
    <col min="7" max="7" width="10" style="277" customWidth="1"/>
    <col min="8" max="8" width="13.109375" style="124" bestFit="1" customWidth="1"/>
    <col min="9" max="16384" width="10.5546875" style="70"/>
  </cols>
  <sheetData>
    <row r="1" spans="1:8" ht="15.75" x14ac:dyDescent="0.2">
      <c r="A1" s="126"/>
      <c r="B1" s="68" t="s">
        <v>0</v>
      </c>
      <c r="C1" s="69"/>
      <c r="D1" s="69"/>
      <c r="E1" s="69"/>
      <c r="F1" s="69"/>
      <c r="G1" s="237"/>
      <c r="H1" s="69"/>
    </row>
    <row r="2" spans="1:8" x14ac:dyDescent="0.2">
      <c r="A2" s="127"/>
      <c r="B2" s="128"/>
      <c r="C2" s="74"/>
      <c r="D2" s="71" t="s">
        <v>668</v>
      </c>
      <c r="E2" s="129"/>
      <c r="F2" s="129"/>
      <c r="G2" s="238"/>
      <c r="H2" s="129"/>
    </row>
    <row r="3" spans="1:8" x14ac:dyDescent="0.2">
      <c r="A3" s="130"/>
      <c r="B3" s="131" t="s">
        <v>1</v>
      </c>
      <c r="C3" s="132"/>
      <c r="D3" s="132"/>
      <c r="E3" s="132"/>
      <c r="F3" s="132"/>
      <c r="G3" s="239"/>
      <c r="H3" s="133"/>
    </row>
    <row r="4" spans="1:8" x14ac:dyDescent="0.2">
      <c r="A4" s="134" t="s">
        <v>25</v>
      </c>
      <c r="B4" s="135" t="s">
        <v>3</v>
      </c>
      <c r="C4" s="136" t="s">
        <v>4</v>
      </c>
      <c r="D4" s="137" t="s">
        <v>5</v>
      </c>
      <c r="E4" s="138" t="s">
        <v>6</v>
      </c>
      <c r="F4" s="138" t="s">
        <v>7</v>
      </c>
      <c r="G4" s="281" t="s">
        <v>8</v>
      </c>
      <c r="H4" s="137" t="s">
        <v>9</v>
      </c>
    </row>
    <row r="5" spans="1:8" ht="15.75" thickBot="1" x14ac:dyDescent="0.25">
      <c r="A5" s="139"/>
      <c r="B5" s="140"/>
      <c r="C5" s="141"/>
      <c r="D5" s="142" t="s">
        <v>10</v>
      </c>
      <c r="E5" s="143"/>
      <c r="F5" s="144" t="s">
        <v>11</v>
      </c>
      <c r="G5" s="282"/>
      <c r="H5" s="145"/>
    </row>
    <row r="6" spans="1:8" ht="30" customHeight="1" thickTop="1" thickBot="1" x14ac:dyDescent="0.25">
      <c r="A6" s="146"/>
      <c r="B6" s="283" t="s">
        <v>28</v>
      </c>
      <c r="C6" s="284"/>
      <c r="D6" s="284"/>
      <c r="E6" s="284"/>
      <c r="F6" s="285"/>
      <c r="G6" s="240"/>
      <c r="H6" s="147"/>
    </row>
    <row r="7" spans="1:8" s="75" customFormat="1" ht="30" customHeight="1" thickTop="1" x14ac:dyDescent="0.2">
      <c r="A7" s="148"/>
      <c r="B7" s="149" t="s">
        <v>12</v>
      </c>
      <c r="C7" s="286" t="s">
        <v>339</v>
      </c>
      <c r="D7" s="287"/>
      <c r="E7" s="287"/>
      <c r="F7" s="288"/>
      <c r="G7" s="242"/>
      <c r="H7" s="150"/>
    </row>
    <row r="8" spans="1:8" ht="36" customHeight="1" x14ac:dyDescent="0.2">
      <c r="A8" s="146"/>
      <c r="B8" s="151"/>
      <c r="C8" s="152" t="s">
        <v>19</v>
      </c>
      <c r="D8" s="110"/>
      <c r="E8" s="109" t="s">
        <v>2</v>
      </c>
      <c r="F8" s="109" t="s">
        <v>2</v>
      </c>
      <c r="G8" s="243" t="s">
        <v>2</v>
      </c>
      <c r="H8" s="153"/>
    </row>
    <row r="9" spans="1:8" s="76" customFormat="1" ht="30" customHeight="1" x14ac:dyDescent="0.2">
      <c r="A9" s="80" t="s">
        <v>372</v>
      </c>
      <c r="B9" s="89" t="s">
        <v>160</v>
      </c>
      <c r="C9" s="82" t="s">
        <v>373</v>
      </c>
      <c r="D9" s="94" t="s">
        <v>340</v>
      </c>
      <c r="E9" s="83" t="s">
        <v>30</v>
      </c>
      <c r="F9" s="90">
        <v>100</v>
      </c>
      <c r="G9" s="244"/>
      <c r="H9" s="85">
        <f t="shared" ref="H9" si="0">ROUND(G9*F9,2)</f>
        <v>0</v>
      </c>
    </row>
    <row r="10" spans="1:8" s="77" customFormat="1" ht="30" customHeight="1" x14ac:dyDescent="0.2">
      <c r="A10" s="80" t="s">
        <v>78</v>
      </c>
      <c r="B10" s="89" t="s">
        <v>31</v>
      </c>
      <c r="C10" s="82" t="s">
        <v>690</v>
      </c>
      <c r="D10" s="94" t="s">
        <v>340</v>
      </c>
      <c r="E10" s="83" t="s">
        <v>30</v>
      </c>
      <c r="F10" s="90">
        <v>2140</v>
      </c>
      <c r="G10" s="244"/>
      <c r="H10" s="85">
        <f>ROUND(G10*F10,2)</f>
        <v>0</v>
      </c>
    </row>
    <row r="11" spans="1:8" s="77" customFormat="1" ht="30" customHeight="1" x14ac:dyDescent="0.2">
      <c r="A11" s="80"/>
      <c r="B11" s="89"/>
      <c r="C11" s="82" t="s">
        <v>493</v>
      </c>
      <c r="D11" s="94"/>
      <c r="E11" s="83"/>
      <c r="F11" s="90"/>
      <c r="G11" s="245"/>
      <c r="H11" s="85"/>
    </row>
    <row r="12" spans="1:8" s="78" customFormat="1" ht="30" customHeight="1" x14ac:dyDescent="0.2">
      <c r="A12" s="80" t="s">
        <v>78</v>
      </c>
      <c r="B12" s="89" t="s">
        <v>83</v>
      </c>
      <c r="C12" s="82" t="s">
        <v>691</v>
      </c>
      <c r="D12" s="94" t="s">
        <v>340</v>
      </c>
      <c r="E12" s="83" t="s">
        <v>30</v>
      </c>
      <c r="F12" s="90">
        <v>2680</v>
      </c>
      <c r="G12" s="244"/>
      <c r="H12" s="85">
        <f>ROUND(G12*F12,2)</f>
        <v>0</v>
      </c>
    </row>
    <row r="13" spans="1:8" s="76" customFormat="1" ht="30" customHeight="1" x14ac:dyDescent="0.2">
      <c r="A13" s="154" t="s">
        <v>80</v>
      </c>
      <c r="B13" s="89" t="s">
        <v>84</v>
      </c>
      <c r="C13" s="82" t="s">
        <v>81</v>
      </c>
      <c r="D13" s="94" t="s">
        <v>340</v>
      </c>
      <c r="E13" s="83" t="s">
        <v>32</v>
      </c>
      <c r="F13" s="90">
        <v>4870</v>
      </c>
      <c r="G13" s="244"/>
      <c r="H13" s="85">
        <f t="shared" ref="H13" si="1">ROUND(G13*F13,2)</f>
        <v>0</v>
      </c>
    </row>
    <row r="14" spans="1:8" s="60" customFormat="1" ht="32.450000000000003" customHeight="1" x14ac:dyDescent="0.2">
      <c r="A14" s="154" t="s">
        <v>82</v>
      </c>
      <c r="B14" s="89" t="s">
        <v>85</v>
      </c>
      <c r="C14" s="82" t="s">
        <v>358</v>
      </c>
      <c r="D14" s="94" t="s">
        <v>340</v>
      </c>
      <c r="E14" s="83"/>
      <c r="F14" s="90"/>
      <c r="G14" s="245"/>
      <c r="H14" s="85"/>
    </row>
    <row r="15" spans="1:8" s="77" customFormat="1" ht="30" customHeight="1" x14ac:dyDescent="0.2">
      <c r="A15" s="154" t="s">
        <v>360</v>
      </c>
      <c r="B15" s="81" t="s">
        <v>33</v>
      </c>
      <c r="C15" s="82" t="s">
        <v>692</v>
      </c>
      <c r="D15" s="100" t="s">
        <v>2</v>
      </c>
      <c r="E15" s="83" t="s">
        <v>34</v>
      </c>
      <c r="F15" s="90">
        <v>3710</v>
      </c>
      <c r="G15" s="244"/>
      <c r="H15" s="85">
        <f t="shared" ref="H15" si="2">ROUND(G15*F15,2)</f>
        <v>0</v>
      </c>
    </row>
    <row r="16" spans="1:8" s="77" customFormat="1" ht="30" customHeight="1" x14ac:dyDescent="0.2">
      <c r="A16" s="154"/>
      <c r="B16" s="81"/>
      <c r="C16" s="82" t="s">
        <v>493</v>
      </c>
      <c r="D16" s="100"/>
      <c r="E16" s="83"/>
      <c r="F16" s="90"/>
      <c r="G16" s="245"/>
      <c r="H16" s="85"/>
    </row>
    <row r="17" spans="1:8" s="78" customFormat="1" ht="45" customHeight="1" x14ac:dyDescent="0.2">
      <c r="A17" s="154" t="s">
        <v>374</v>
      </c>
      <c r="B17" s="81" t="s">
        <v>40</v>
      </c>
      <c r="C17" s="82" t="s">
        <v>693</v>
      </c>
      <c r="D17" s="100" t="s">
        <v>197</v>
      </c>
      <c r="E17" s="83" t="s">
        <v>34</v>
      </c>
      <c r="F17" s="90">
        <v>4950</v>
      </c>
      <c r="G17" s="244"/>
      <c r="H17" s="85">
        <f>ROUND(G17*F17,2)</f>
        <v>0</v>
      </c>
    </row>
    <row r="18" spans="1:8" s="60" customFormat="1" ht="38.450000000000003" customHeight="1" x14ac:dyDescent="0.2">
      <c r="A18" s="154" t="s">
        <v>35</v>
      </c>
      <c r="B18" s="89" t="s">
        <v>87</v>
      </c>
      <c r="C18" s="82" t="s">
        <v>36</v>
      </c>
      <c r="D18" s="94" t="s">
        <v>340</v>
      </c>
      <c r="E18" s="83"/>
      <c r="F18" s="90"/>
      <c r="G18" s="245"/>
      <c r="H18" s="85"/>
    </row>
    <row r="19" spans="1:8" s="60" customFormat="1" ht="36" customHeight="1" x14ac:dyDescent="0.2">
      <c r="A19" s="154" t="s">
        <v>361</v>
      </c>
      <c r="B19" s="81" t="s">
        <v>33</v>
      </c>
      <c r="C19" s="93" t="s">
        <v>683</v>
      </c>
      <c r="D19" s="100" t="s">
        <v>2</v>
      </c>
      <c r="E19" s="83" t="s">
        <v>30</v>
      </c>
      <c r="F19" s="90">
        <v>700</v>
      </c>
      <c r="G19" s="244"/>
      <c r="H19" s="85">
        <f>ROUND(G19*F19,2)</f>
        <v>0</v>
      </c>
    </row>
    <row r="20" spans="1:8" s="76" customFormat="1" ht="30" customHeight="1" x14ac:dyDescent="0.2">
      <c r="A20" s="80" t="s">
        <v>37</v>
      </c>
      <c r="B20" s="89" t="s">
        <v>88</v>
      </c>
      <c r="C20" s="82" t="s">
        <v>38</v>
      </c>
      <c r="D20" s="94" t="s">
        <v>340</v>
      </c>
      <c r="E20" s="83" t="s">
        <v>32</v>
      </c>
      <c r="F20" s="90">
        <v>2275</v>
      </c>
      <c r="G20" s="244"/>
      <c r="H20" s="85">
        <f t="shared" ref="H20:H22" si="3">ROUND(G20*F20,2)</f>
        <v>0</v>
      </c>
    </row>
    <row r="21" spans="1:8" s="60" customFormat="1" ht="38.450000000000003" customHeight="1" x14ac:dyDescent="0.2">
      <c r="A21" s="154" t="s">
        <v>86</v>
      </c>
      <c r="B21" s="89" t="s">
        <v>90</v>
      </c>
      <c r="C21" s="82" t="s">
        <v>363</v>
      </c>
      <c r="D21" s="94" t="s">
        <v>364</v>
      </c>
      <c r="E21" s="83"/>
      <c r="F21" s="90"/>
      <c r="G21" s="97"/>
      <c r="H21" s="85">
        <f t="shared" si="3"/>
        <v>0</v>
      </c>
    </row>
    <row r="22" spans="1:8" s="60" customFormat="1" ht="30" customHeight="1" x14ac:dyDescent="0.2">
      <c r="A22" s="154" t="s">
        <v>365</v>
      </c>
      <c r="B22" s="81" t="s">
        <v>33</v>
      </c>
      <c r="C22" s="82" t="s">
        <v>366</v>
      </c>
      <c r="D22" s="100" t="s">
        <v>2</v>
      </c>
      <c r="E22" s="83" t="s">
        <v>32</v>
      </c>
      <c r="F22" s="90">
        <v>4870</v>
      </c>
      <c r="G22" s="244"/>
      <c r="H22" s="85">
        <f t="shared" si="3"/>
        <v>0</v>
      </c>
    </row>
    <row r="23" spans="1:8" s="76" customFormat="1" ht="36.6" customHeight="1" x14ac:dyDescent="0.2">
      <c r="A23" s="154" t="s">
        <v>367</v>
      </c>
      <c r="B23" s="89" t="s">
        <v>91</v>
      </c>
      <c r="C23" s="82" t="s">
        <v>89</v>
      </c>
      <c r="D23" s="100" t="s">
        <v>368</v>
      </c>
      <c r="E23" s="83"/>
      <c r="F23" s="90"/>
      <c r="G23" s="245"/>
      <c r="H23" s="85"/>
    </row>
    <row r="24" spans="1:8" s="60" customFormat="1" ht="30" customHeight="1" x14ac:dyDescent="0.2">
      <c r="A24" s="154" t="s">
        <v>369</v>
      </c>
      <c r="B24" s="81" t="s">
        <v>33</v>
      </c>
      <c r="C24" s="82" t="s">
        <v>370</v>
      </c>
      <c r="D24" s="100" t="s">
        <v>2</v>
      </c>
      <c r="E24" s="83" t="s">
        <v>32</v>
      </c>
      <c r="F24" s="90">
        <v>4870</v>
      </c>
      <c r="G24" s="244"/>
      <c r="H24" s="85">
        <f t="shared" ref="H24" si="4">ROUND(G24*F24,2)</f>
        <v>0</v>
      </c>
    </row>
    <row r="25" spans="1:8" ht="36" customHeight="1" x14ac:dyDescent="0.2">
      <c r="A25" s="146"/>
      <c r="B25" s="151"/>
      <c r="C25" s="155" t="s">
        <v>331</v>
      </c>
      <c r="D25" s="110"/>
      <c r="E25" s="156"/>
      <c r="F25" s="110"/>
      <c r="G25" s="243"/>
      <c r="H25" s="153"/>
    </row>
    <row r="26" spans="1:8" s="60" customFormat="1" ht="36" customHeight="1" x14ac:dyDescent="0.2">
      <c r="A26" s="88" t="s">
        <v>65</v>
      </c>
      <c r="B26" s="89" t="s">
        <v>92</v>
      </c>
      <c r="C26" s="82" t="s">
        <v>66</v>
      </c>
      <c r="D26" s="94" t="s">
        <v>340</v>
      </c>
      <c r="E26" s="83"/>
      <c r="F26" s="90"/>
      <c r="G26" s="245"/>
      <c r="H26" s="85"/>
    </row>
    <row r="27" spans="1:8" s="76" customFormat="1" ht="36" customHeight="1" x14ac:dyDescent="0.2">
      <c r="A27" s="88" t="s">
        <v>67</v>
      </c>
      <c r="B27" s="81" t="s">
        <v>33</v>
      </c>
      <c r="C27" s="82" t="s">
        <v>68</v>
      </c>
      <c r="D27" s="100" t="s">
        <v>2</v>
      </c>
      <c r="E27" s="83" t="s">
        <v>32</v>
      </c>
      <c r="F27" s="90">
        <v>4950</v>
      </c>
      <c r="G27" s="244"/>
      <c r="H27" s="85">
        <f>ROUND(G27*F27,2)</f>
        <v>0</v>
      </c>
    </row>
    <row r="28" spans="1:8" s="76" customFormat="1" ht="30" customHeight="1" x14ac:dyDescent="0.2">
      <c r="A28" s="88" t="s">
        <v>377</v>
      </c>
      <c r="B28" s="89" t="s">
        <v>93</v>
      </c>
      <c r="C28" s="82" t="s">
        <v>378</v>
      </c>
      <c r="D28" s="100" t="s">
        <v>162</v>
      </c>
      <c r="E28" s="83"/>
      <c r="F28" s="90"/>
      <c r="G28" s="245"/>
      <c r="H28" s="85"/>
    </row>
    <row r="29" spans="1:8" s="76" customFormat="1" ht="43.9" customHeight="1" x14ac:dyDescent="0.2">
      <c r="A29" s="103" t="s">
        <v>379</v>
      </c>
      <c r="B29" s="157" t="s">
        <v>33</v>
      </c>
      <c r="C29" s="98" t="s">
        <v>218</v>
      </c>
      <c r="D29" s="158" t="s">
        <v>2</v>
      </c>
      <c r="E29" s="105" t="s">
        <v>32</v>
      </c>
      <c r="F29" s="159">
        <v>320</v>
      </c>
      <c r="G29" s="246"/>
      <c r="H29" s="106">
        <f>ROUND(G29*F29,2)</f>
        <v>0</v>
      </c>
    </row>
    <row r="30" spans="1:8" s="60" customFormat="1" ht="43.9" customHeight="1" x14ac:dyDescent="0.2">
      <c r="A30" s="88" t="s">
        <v>153</v>
      </c>
      <c r="B30" s="89" t="s">
        <v>100</v>
      </c>
      <c r="C30" s="82" t="s">
        <v>154</v>
      </c>
      <c r="D30" s="100" t="s">
        <v>94</v>
      </c>
      <c r="E30" s="83"/>
      <c r="F30" s="90"/>
      <c r="G30" s="245"/>
      <c r="H30" s="85"/>
    </row>
    <row r="31" spans="1:8" s="76" customFormat="1" ht="43.9" customHeight="1" x14ac:dyDescent="0.2">
      <c r="A31" s="88" t="s">
        <v>155</v>
      </c>
      <c r="B31" s="81" t="s">
        <v>33</v>
      </c>
      <c r="C31" s="82" t="s">
        <v>95</v>
      </c>
      <c r="D31" s="100" t="s">
        <v>2</v>
      </c>
      <c r="E31" s="83" t="s">
        <v>32</v>
      </c>
      <c r="F31" s="90">
        <v>180</v>
      </c>
      <c r="G31" s="244"/>
      <c r="H31" s="85">
        <f t="shared" ref="H31" si="5">ROUND(G31*F31,2)</f>
        <v>0</v>
      </c>
    </row>
    <row r="32" spans="1:8" s="60" customFormat="1" ht="43.9" customHeight="1" x14ac:dyDescent="0.2">
      <c r="A32" s="88" t="s">
        <v>226</v>
      </c>
      <c r="B32" s="89" t="s">
        <v>105</v>
      </c>
      <c r="C32" s="82" t="s">
        <v>227</v>
      </c>
      <c r="D32" s="100" t="s">
        <v>94</v>
      </c>
      <c r="E32" s="83"/>
      <c r="F32" s="90"/>
      <c r="G32" s="245"/>
      <c r="H32" s="85"/>
    </row>
    <row r="33" spans="1:8" s="76" customFormat="1" ht="30" customHeight="1" x14ac:dyDescent="0.2">
      <c r="A33" s="88" t="s">
        <v>228</v>
      </c>
      <c r="B33" s="81" t="s">
        <v>33</v>
      </c>
      <c r="C33" s="82" t="s">
        <v>95</v>
      </c>
      <c r="D33" s="100" t="s">
        <v>229</v>
      </c>
      <c r="E33" s="83"/>
      <c r="F33" s="90"/>
      <c r="G33" s="245"/>
      <c r="H33" s="85"/>
    </row>
    <row r="34" spans="1:8" s="76" customFormat="1" ht="30" customHeight="1" x14ac:dyDescent="0.2">
      <c r="A34" s="88" t="s">
        <v>230</v>
      </c>
      <c r="B34" s="160" t="s">
        <v>96</v>
      </c>
      <c r="C34" s="82" t="s">
        <v>231</v>
      </c>
      <c r="D34" s="100"/>
      <c r="E34" s="83" t="s">
        <v>32</v>
      </c>
      <c r="F34" s="90">
        <v>10</v>
      </c>
      <c r="G34" s="244"/>
      <c r="H34" s="85">
        <f t="shared" ref="H34:H36" si="6">ROUND(G34*F34,2)</f>
        <v>0</v>
      </c>
    </row>
    <row r="35" spans="1:8" s="76" customFormat="1" ht="30" customHeight="1" x14ac:dyDescent="0.2">
      <c r="A35" s="88" t="s">
        <v>232</v>
      </c>
      <c r="B35" s="160" t="s">
        <v>97</v>
      </c>
      <c r="C35" s="82" t="s">
        <v>233</v>
      </c>
      <c r="D35" s="100"/>
      <c r="E35" s="83" t="s">
        <v>32</v>
      </c>
      <c r="F35" s="90">
        <v>10</v>
      </c>
      <c r="G35" s="244"/>
      <c r="H35" s="85">
        <f t="shared" si="6"/>
        <v>0</v>
      </c>
    </row>
    <row r="36" spans="1:8" s="76" customFormat="1" ht="30" customHeight="1" x14ac:dyDescent="0.2">
      <c r="A36" s="88" t="s">
        <v>253</v>
      </c>
      <c r="B36" s="160" t="s">
        <v>98</v>
      </c>
      <c r="C36" s="82" t="s">
        <v>254</v>
      </c>
      <c r="D36" s="100" t="s">
        <v>2</v>
      </c>
      <c r="E36" s="83" t="s">
        <v>32</v>
      </c>
      <c r="F36" s="90">
        <v>255</v>
      </c>
      <c r="G36" s="244"/>
      <c r="H36" s="85">
        <f t="shared" si="6"/>
        <v>0</v>
      </c>
    </row>
    <row r="37" spans="1:8" s="76" customFormat="1" ht="30" customHeight="1" x14ac:dyDescent="0.2">
      <c r="A37" s="88" t="s">
        <v>99</v>
      </c>
      <c r="B37" s="89" t="s">
        <v>109</v>
      </c>
      <c r="C37" s="82" t="s">
        <v>51</v>
      </c>
      <c r="D37" s="100" t="s">
        <v>236</v>
      </c>
      <c r="E37" s="83"/>
      <c r="F37" s="90"/>
      <c r="G37" s="245"/>
      <c r="H37" s="85"/>
    </row>
    <row r="38" spans="1:8" s="79" customFormat="1" ht="30" customHeight="1" x14ac:dyDescent="0.2">
      <c r="A38" s="88" t="s">
        <v>168</v>
      </c>
      <c r="B38" s="81" t="s">
        <v>33</v>
      </c>
      <c r="C38" s="82" t="s">
        <v>102</v>
      </c>
      <c r="D38" s="100" t="s">
        <v>103</v>
      </c>
      <c r="E38" s="83" t="s">
        <v>49</v>
      </c>
      <c r="F38" s="90">
        <v>5</v>
      </c>
      <c r="G38" s="244"/>
      <c r="H38" s="85">
        <f t="shared" ref="H38" si="7">ROUND(G38*F38,2)</f>
        <v>0</v>
      </c>
    </row>
    <row r="39" spans="1:8" s="76" customFormat="1" ht="30" customHeight="1" x14ac:dyDescent="0.2">
      <c r="A39" s="88" t="s">
        <v>108</v>
      </c>
      <c r="B39" s="89" t="s">
        <v>111</v>
      </c>
      <c r="C39" s="82" t="s">
        <v>110</v>
      </c>
      <c r="D39" s="100" t="s">
        <v>174</v>
      </c>
      <c r="E39" s="83" t="s">
        <v>39</v>
      </c>
      <c r="F39" s="84">
        <v>10</v>
      </c>
      <c r="G39" s="244"/>
      <c r="H39" s="85">
        <f>ROUND(G39*F39,2)</f>
        <v>0</v>
      </c>
    </row>
    <row r="40" spans="1:8" ht="36" customHeight="1" x14ac:dyDescent="0.2">
      <c r="A40" s="146"/>
      <c r="B40" s="161"/>
      <c r="C40" s="155" t="s">
        <v>20</v>
      </c>
      <c r="D40" s="110"/>
      <c r="E40" s="109"/>
      <c r="F40" s="109"/>
      <c r="G40" s="243"/>
      <c r="H40" s="153"/>
    </row>
    <row r="41" spans="1:8" s="60" customFormat="1" ht="43.9" customHeight="1" x14ac:dyDescent="0.2">
      <c r="A41" s="80" t="s">
        <v>52</v>
      </c>
      <c r="B41" s="89" t="s">
        <v>112</v>
      </c>
      <c r="C41" s="82" t="s">
        <v>53</v>
      </c>
      <c r="D41" s="100" t="s">
        <v>176</v>
      </c>
      <c r="E41" s="83"/>
      <c r="F41" s="84"/>
      <c r="G41" s="245"/>
      <c r="H41" s="101"/>
    </row>
    <row r="42" spans="1:8" s="60" customFormat="1" ht="43.9" customHeight="1" x14ac:dyDescent="0.2">
      <c r="A42" s="80" t="s">
        <v>307</v>
      </c>
      <c r="B42" s="81" t="s">
        <v>33</v>
      </c>
      <c r="C42" s="82" t="s">
        <v>308</v>
      </c>
      <c r="D42" s="100" t="s">
        <v>2</v>
      </c>
      <c r="E42" s="83" t="s">
        <v>32</v>
      </c>
      <c r="F42" s="84">
        <v>75</v>
      </c>
      <c r="G42" s="244"/>
      <c r="H42" s="85">
        <f t="shared" ref="H42" si="8">ROUND(G42*F42,2)</f>
        <v>0</v>
      </c>
    </row>
    <row r="43" spans="1:8" s="60" customFormat="1" ht="43.9" customHeight="1" x14ac:dyDescent="0.2">
      <c r="A43" s="80" t="s">
        <v>54</v>
      </c>
      <c r="B43" s="89" t="s">
        <v>113</v>
      </c>
      <c r="C43" s="82" t="s">
        <v>55</v>
      </c>
      <c r="D43" s="100" t="s">
        <v>176</v>
      </c>
      <c r="E43" s="83"/>
      <c r="F43" s="84"/>
      <c r="G43" s="245"/>
      <c r="H43" s="101"/>
    </row>
    <row r="44" spans="1:8" s="60" customFormat="1" ht="55.5" customHeight="1" x14ac:dyDescent="0.2">
      <c r="A44" s="80" t="s">
        <v>341</v>
      </c>
      <c r="B44" s="81" t="s">
        <v>33</v>
      </c>
      <c r="C44" s="82" t="s">
        <v>489</v>
      </c>
      <c r="D44" s="100" t="s">
        <v>309</v>
      </c>
      <c r="E44" s="83" t="s">
        <v>49</v>
      </c>
      <c r="F44" s="84">
        <v>580</v>
      </c>
      <c r="G44" s="244"/>
      <c r="H44" s="85">
        <f>ROUND(G44*F44,2)</f>
        <v>0</v>
      </c>
    </row>
    <row r="45" spans="1:8" s="86" customFormat="1" ht="45" customHeight="1" x14ac:dyDescent="0.2">
      <c r="A45" s="80"/>
      <c r="B45" s="81" t="s">
        <v>40</v>
      </c>
      <c r="C45" s="82" t="s">
        <v>490</v>
      </c>
      <c r="D45" s="100" t="s">
        <v>175</v>
      </c>
      <c r="E45" s="83" t="s">
        <v>49</v>
      </c>
      <c r="F45" s="84">
        <v>150</v>
      </c>
      <c r="G45" s="244"/>
      <c r="H45" s="85">
        <f>ROUND(G45*F45,2)</f>
        <v>0</v>
      </c>
    </row>
    <row r="46" spans="1:8" s="60" customFormat="1" ht="37.5" customHeight="1" x14ac:dyDescent="0.2">
      <c r="A46" s="80"/>
      <c r="B46" s="81" t="s">
        <v>50</v>
      </c>
      <c r="C46" s="82" t="s">
        <v>559</v>
      </c>
      <c r="D46" s="100" t="s">
        <v>175</v>
      </c>
      <c r="E46" s="83" t="s">
        <v>49</v>
      </c>
      <c r="F46" s="84">
        <v>95</v>
      </c>
      <c r="G46" s="244"/>
      <c r="H46" s="85">
        <f t="shared" ref="H46:H48" si="9">ROUND(G46*F46,2)</f>
        <v>0</v>
      </c>
    </row>
    <row r="47" spans="1:8" s="60" customFormat="1" ht="64.5" customHeight="1" x14ac:dyDescent="0.2">
      <c r="A47" s="80" t="s">
        <v>310</v>
      </c>
      <c r="B47" s="81" t="s">
        <v>61</v>
      </c>
      <c r="C47" s="82" t="s">
        <v>311</v>
      </c>
      <c r="D47" s="100" t="s">
        <v>343</v>
      </c>
      <c r="E47" s="83" t="s">
        <v>49</v>
      </c>
      <c r="F47" s="84">
        <f>11*2.4</f>
        <v>26</v>
      </c>
      <c r="G47" s="244"/>
      <c r="H47" s="85">
        <f t="shared" si="9"/>
        <v>0</v>
      </c>
    </row>
    <row r="48" spans="1:8" s="76" customFormat="1" ht="30" customHeight="1" x14ac:dyDescent="0.2">
      <c r="A48" s="103" t="s">
        <v>157</v>
      </c>
      <c r="B48" s="104" t="s">
        <v>115</v>
      </c>
      <c r="C48" s="98" t="s">
        <v>158</v>
      </c>
      <c r="D48" s="158" t="s">
        <v>159</v>
      </c>
      <c r="E48" s="105" t="s">
        <v>32</v>
      </c>
      <c r="F48" s="159">
        <v>695</v>
      </c>
      <c r="G48" s="246"/>
      <c r="H48" s="106">
        <f t="shared" si="9"/>
        <v>0</v>
      </c>
    </row>
    <row r="49" spans="1:8" s="76" customFormat="1" ht="43.9" customHeight="1" x14ac:dyDescent="0.2">
      <c r="A49" s="80" t="s">
        <v>312</v>
      </c>
      <c r="B49" s="89" t="s">
        <v>118</v>
      </c>
      <c r="C49" s="82" t="s">
        <v>313</v>
      </c>
      <c r="D49" s="100" t="s">
        <v>371</v>
      </c>
      <c r="E49" s="162"/>
      <c r="F49" s="90"/>
      <c r="G49" s="245"/>
      <c r="H49" s="101"/>
    </row>
    <row r="50" spans="1:8" s="76" customFormat="1" ht="30" customHeight="1" x14ac:dyDescent="0.2">
      <c r="A50" s="80" t="s">
        <v>314</v>
      </c>
      <c r="B50" s="81" t="s">
        <v>33</v>
      </c>
      <c r="C50" s="82" t="s">
        <v>238</v>
      </c>
      <c r="D50" s="100"/>
      <c r="E50" s="83"/>
      <c r="F50" s="90"/>
      <c r="G50" s="245"/>
      <c r="H50" s="101"/>
    </row>
    <row r="51" spans="1:8" s="76" customFormat="1" ht="30" customHeight="1" x14ac:dyDescent="0.2">
      <c r="A51" s="80" t="s">
        <v>315</v>
      </c>
      <c r="B51" s="160" t="s">
        <v>96</v>
      </c>
      <c r="C51" s="82" t="s">
        <v>114</v>
      </c>
      <c r="D51" s="100"/>
      <c r="E51" s="83" t="s">
        <v>34</v>
      </c>
      <c r="F51" s="90">
        <v>455</v>
      </c>
      <c r="G51" s="244"/>
      <c r="H51" s="85">
        <f>ROUND(G51*F51,2)</f>
        <v>0</v>
      </c>
    </row>
    <row r="52" spans="1:8" s="76" customFormat="1" ht="30" customHeight="1" x14ac:dyDescent="0.2">
      <c r="A52" s="80" t="s">
        <v>316</v>
      </c>
      <c r="B52" s="81" t="s">
        <v>40</v>
      </c>
      <c r="C52" s="82" t="s">
        <v>69</v>
      </c>
      <c r="D52" s="100"/>
      <c r="E52" s="83"/>
      <c r="F52" s="90"/>
      <c r="G52" s="245"/>
      <c r="H52" s="101"/>
    </row>
    <row r="53" spans="1:8" s="76" customFormat="1" ht="30" customHeight="1" x14ac:dyDescent="0.2">
      <c r="A53" s="80" t="s">
        <v>317</v>
      </c>
      <c r="B53" s="160" t="s">
        <v>96</v>
      </c>
      <c r="C53" s="82" t="s">
        <v>114</v>
      </c>
      <c r="D53" s="100"/>
      <c r="E53" s="83" t="s">
        <v>34</v>
      </c>
      <c r="F53" s="90">
        <v>145</v>
      </c>
      <c r="G53" s="244"/>
      <c r="H53" s="85">
        <f>ROUND(G53*F53,2)</f>
        <v>0</v>
      </c>
    </row>
    <row r="54" spans="1:8" s="59" customFormat="1" ht="39.950000000000003" customHeight="1" x14ac:dyDescent="0.2">
      <c r="A54" s="80" t="s">
        <v>669</v>
      </c>
      <c r="B54" s="163" t="s">
        <v>123</v>
      </c>
      <c r="C54" s="164" t="s">
        <v>670</v>
      </c>
      <c r="D54" s="165" t="s">
        <v>671</v>
      </c>
      <c r="E54" s="166" t="s">
        <v>34</v>
      </c>
      <c r="F54" s="25">
        <v>640</v>
      </c>
      <c r="G54" s="244"/>
      <c r="H54" s="167">
        <f>ROUND(G54*F54,2)</f>
        <v>0</v>
      </c>
    </row>
    <row r="55" spans="1:8" s="60" customFormat="1" ht="36" customHeight="1" x14ac:dyDescent="0.2">
      <c r="A55" s="146"/>
      <c r="B55" s="18"/>
      <c r="C55" s="51" t="s">
        <v>21</v>
      </c>
      <c r="D55" s="6"/>
      <c r="E55" s="7"/>
      <c r="F55" s="7"/>
      <c r="G55" s="247"/>
      <c r="H55" s="8"/>
    </row>
    <row r="56" spans="1:8" s="60" customFormat="1" ht="30" customHeight="1" x14ac:dyDescent="0.2">
      <c r="A56" s="80" t="s">
        <v>56</v>
      </c>
      <c r="B56" s="89" t="s">
        <v>128</v>
      </c>
      <c r="C56" s="82" t="s">
        <v>57</v>
      </c>
      <c r="D56" s="100" t="s">
        <v>116</v>
      </c>
      <c r="E56" s="83" t="s">
        <v>49</v>
      </c>
      <c r="F56" s="84">
        <v>1835</v>
      </c>
      <c r="G56" s="244"/>
      <c r="H56" s="85">
        <f>ROUND(G56*F56,2)</f>
        <v>0</v>
      </c>
    </row>
    <row r="57" spans="1:8" ht="48" customHeight="1" x14ac:dyDescent="0.2">
      <c r="A57" s="146"/>
      <c r="B57" s="161"/>
      <c r="C57" s="155" t="s">
        <v>22</v>
      </c>
      <c r="D57" s="110"/>
      <c r="E57" s="168"/>
      <c r="F57" s="109"/>
      <c r="G57" s="243"/>
      <c r="H57" s="153"/>
    </row>
    <row r="58" spans="1:8" s="60" customFormat="1" ht="30" customHeight="1" x14ac:dyDescent="0.2">
      <c r="A58" s="80" t="s">
        <v>117</v>
      </c>
      <c r="B58" s="89" t="s">
        <v>130</v>
      </c>
      <c r="C58" s="82" t="s">
        <v>119</v>
      </c>
      <c r="D58" s="100" t="s">
        <v>120</v>
      </c>
      <c r="E58" s="83"/>
      <c r="F58" s="84"/>
      <c r="G58" s="245"/>
      <c r="H58" s="101"/>
    </row>
    <row r="59" spans="1:8" s="60" customFormat="1" ht="30" customHeight="1" x14ac:dyDescent="0.2">
      <c r="A59" s="80" t="s">
        <v>121</v>
      </c>
      <c r="B59" s="81" t="s">
        <v>33</v>
      </c>
      <c r="C59" s="82" t="s">
        <v>177</v>
      </c>
      <c r="D59" s="100"/>
      <c r="E59" s="83" t="s">
        <v>39</v>
      </c>
      <c r="F59" s="84">
        <v>15</v>
      </c>
      <c r="G59" s="244"/>
      <c r="H59" s="85">
        <f>ROUND(G59*F59,2)</f>
        <v>0</v>
      </c>
    </row>
    <row r="60" spans="1:8" s="76" customFormat="1" ht="30" customHeight="1" x14ac:dyDescent="0.2">
      <c r="A60" s="80" t="s">
        <v>122</v>
      </c>
      <c r="B60" s="89" t="s">
        <v>133</v>
      </c>
      <c r="C60" s="82" t="s">
        <v>124</v>
      </c>
      <c r="D60" s="100" t="s">
        <v>120</v>
      </c>
      <c r="E60" s="83"/>
      <c r="F60" s="84"/>
      <c r="G60" s="245"/>
      <c r="H60" s="101"/>
    </row>
    <row r="61" spans="1:8" s="76" customFormat="1" ht="30" customHeight="1" x14ac:dyDescent="0.2">
      <c r="A61" s="80" t="s">
        <v>125</v>
      </c>
      <c r="B61" s="81" t="s">
        <v>33</v>
      </c>
      <c r="C61" s="82" t="s">
        <v>126</v>
      </c>
      <c r="D61" s="100"/>
      <c r="E61" s="83"/>
      <c r="F61" s="84"/>
      <c r="G61" s="245"/>
      <c r="H61" s="101"/>
    </row>
    <row r="62" spans="1:8" s="76" customFormat="1" ht="43.9" customHeight="1" x14ac:dyDescent="0.2">
      <c r="A62" s="80" t="s">
        <v>127</v>
      </c>
      <c r="B62" s="160" t="s">
        <v>96</v>
      </c>
      <c r="C62" s="82" t="s">
        <v>487</v>
      </c>
      <c r="D62" s="100"/>
      <c r="E62" s="83" t="s">
        <v>49</v>
      </c>
      <c r="F62" s="84">
        <v>125</v>
      </c>
      <c r="G62" s="244"/>
      <c r="H62" s="85">
        <f>ROUND(G62*F62,2)</f>
        <v>0</v>
      </c>
    </row>
    <row r="63" spans="1:8" s="87" customFormat="1" ht="30" customHeight="1" x14ac:dyDescent="0.2">
      <c r="A63" s="80" t="s">
        <v>182</v>
      </c>
      <c r="B63" s="89" t="s">
        <v>134</v>
      </c>
      <c r="C63" s="169" t="s">
        <v>183</v>
      </c>
      <c r="D63" s="100" t="s">
        <v>120</v>
      </c>
      <c r="E63" s="83"/>
      <c r="F63" s="84"/>
      <c r="G63" s="245"/>
      <c r="H63" s="101"/>
    </row>
    <row r="64" spans="1:8" s="87" customFormat="1" ht="30" customHeight="1" x14ac:dyDescent="0.2">
      <c r="A64" s="80" t="s">
        <v>184</v>
      </c>
      <c r="B64" s="81" t="s">
        <v>33</v>
      </c>
      <c r="C64" s="169" t="s">
        <v>185</v>
      </c>
      <c r="D64" s="100"/>
      <c r="E64" s="83" t="s">
        <v>39</v>
      </c>
      <c r="F64" s="84">
        <v>8</v>
      </c>
      <c r="G64" s="244"/>
      <c r="H64" s="85">
        <f>ROUND(G64*F64,2)</f>
        <v>0</v>
      </c>
    </row>
    <row r="65" spans="1:8" s="87" customFormat="1" ht="43.5" customHeight="1" x14ac:dyDescent="0.2">
      <c r="A65" s="80" t="s">
        <v>129</v>
      </c>
      <c r="B65" s="89" t="s">
        <v>136</v>
      </c>
      <c r="C65" s="169" t="s">
        <v>131</v>
      </c>
      <c r="D65" s="100" t="s">
        <v>120</v>
      </c>
      <c r="E65" s="83"/>
      <c r="F65" s="84"/>
      <c r="G65" s="245"/>
      <c r="H65" s="101"/>
    </row>
    <row r="66" spans="1:8" s="87" customFormat="1" ht="39.950000000000003" customHeight="1" x14ac:dyDescent="0.2">
      <c r="A66" s="80" t="s">
        <v>132</v>
      </c>
      <c r="B66" s="81" t="s">
        <v>33</v>
      </c>
      <c r="C66" s="169" t="s">
        <v>494</v>
      </c>
      <c r="D66" s="100"/>
      <c r="E66" s="83"/>
      <c r="F66" s="84"/>
      <c r="G66" s="245"/>
      <c r="H66" s="101"/>
    </row>
    <row r="67" spans="1:8" s="76" customFormat="1" ht="43.9" customHeight="1" x14ac:dyDescent="0.2">
      <c r="A67" s="80" t="s">
        <v>152</v>
      </c>
      <c r="B67" s="160" t="s">
        <v>96</v>
      </c>
      <c r="C67" s="82" t="s">
        <v>665</v>
      </c>
      <c r="D67" s="100"/>
      <c r="E67" s="83" t="s">
        <v>39</v>
      </c>
      <c r="F67" s="84">
        <v>2</v>
      </c>
      <c r="G67" s="244"/>
      <c r="H67" s="85">
        <f t="shared" ref="H67:H73" si="10">ROUND(G67*F67,2)</f>
        <v>0</v>
      </c>
    </row>
    <row r="68" spans="1:8" s="76" customFormat="1" ht="43.9" customHeight="1" x14ac:dyDescent="0.2">
      <c r="A68" s="32" t="s">
        <v>346</v>
      </c>
      <c r="B68" s="160" t="s">
        <v>97</v>
      </c>
      <c r="C68" s="82" t="s">
        <v>666</v>
      </c>
      <c r="D68" s="100"/>
      <c r="E68" s="83" t="s">
        <v>39</v>
      </c>
      <c r="F68" s="84">
        <v>2</v>
      </c>
      <c r="G68" s="244"/>
      <c r="H68" s="85">
        <f t="shared" si="10"/>
        <v>0</v>
      </c>
    </row>
    <row r="69" spans="1:8" s="76" customFormat="1" ht="30" customHeight="1" x14ac:dyDescent="0.2">
      <c r="A69" s="170" t="s">
        <v>346</v>
      </c>
      <c r="B69" s="171" t="s">
        <v>98</v>
      </c>
      <c r="C69" s="98" t="s">
        <v>667</v>
      </c>
      <c r="D69" s="158"/>
      <c r="E69" s="105" t="s">
        <v>39</v>
      </c>
      <c r="F69" s="99">
        <v>3</v>
      </c>
      <c r="G69" s="246"/>
      <c r="H69" s="106">
        <f t="shared" si="10"/>
        <v>0</v>
      </c>
    </row>
    <row r="70" spans="1:8" s="60" customFormat="1" ht="39.950000000000003" customHeight="1" x14ac:dyDescent="0.2">
      <c r="A70" s="80" t="s">
        <v>347</v>
      </c>
      <c r="B70" s="89" t="s">
        <v>139</v>
      </c>
      <c r="C70" s="82" t="s">
        <v>349</v>
      </c>
      <c r="D70" s="100" t="s">
        <v>120</v>
      </c>
      <c r="E70" s="83" t="s">
        <v>39</v>
      </c>
      <c r="F70" s="84">
        <v>1</v>
      </c>
      <c r="G70" s="244"/>
      <c r="H70" s="85">
        <f t="shared" si="10"/>
        <v>0</v>
      </c>
    </row>
    <row r="71" spans="1:8" s="60" customFormat="1" ht="30" customHeight="1" x14ac:dyDescent="0.2">
      <c r="A71" s="80" t="s">
        <v>186</v>
      </c>
      <c r="B71" s="89" t="s">
        <v>140</v>
      </c>
      <c r="C71" s="82" t="s">
        <v>187</v>
      </c>
      <c r="D71" s="100" t="s">
        <v>120</v>
      </c>
      <c r="E71" s="83" t="s">
        <v>39</v>
      </c>
      <c r="F71" s="84">
        <v>3</v>
      </c>
      <c r="G71" s="244"/>
      <c r="H71" s="85">
        <f t="shared" si="10"/>
        <v>0</v>
      </c>
    </row>
    <row r="72" spans="1:8" s="60" customFormat="1" ht="30" customHeight="1" x14ac:dyDescent="0.2">
      <c r="A72" s="80" t="s">
        <v>188</v>
      </c>
      <c r="B72" s="89" t="s">
        <v>142</v>
      </c>
      <c r="C72" s="82" t="s">
        <v>189</v>
      </c>
      <c r="D72" s="100" t="s">
        <v>120</v>
      </c>
      <c r="E72" s="83" t="s">
        <v>39</v>
      </c>
      <c r="F72" s="84">
        <v>2</v>
      </c>
      <c r="G72" s="244"/>
      <c r="H72" s="85">
        <f t="shared" si="10"/>
        <v>0</v>
      </c>
    </row>
    <row r="73" spans="1:8" s="76" customFormat="1" ht="30" customHeight="1" x14ac:dyDescent="0.2">
      <c r="A73" s="80" t="s">
        <v>135</v>
      </c>
      <c r="B73" s="89" t="s">
        <v>144</v>
      </c>
      <c r="C73" s="82" t="s">
        <v>137</v>
      </c>
      <c r="D73" s="100" t="s">
        <v>138</v>
      </c>
      <c r="E73" s="83" t="s">
        <v>49</v>
      </c>
      <c r="F73" s="84">
        <v>192</v>
      </c>
      <c r="G73" s="244"/>
      <c r="H73" s="85">
        <f t="shared" si="10"/>
        <v>0</v>
      </c>
    </row>
    <row r="74" spans="1:8" ht="36" customHeight="1" x14ac:dyDescent="0.2">
      <c r="A74" s="146"/>
      <c r="B74" s="172"/>
      <c r="C74" s="155" t="s">
        <v>23</v>
      </c>
      <c r="D74" s="110"/>
      <c r="E74" s="168"/>
      <c r="F74" s="109"/>
      <c r="G74" s="243"/>
      <c r="H74" s="153"/>
    </row>
    <row r="75" spans="1:8" s="76" customFormat="1" ht="43.9" customHeight="1" x14ac:dyDescent="0.2">
      <c r="A75" s="80" t="s">
        <v>58</v>
      </c>
      <c r="B75" s="89" t="s">
        <v>145</v>
      </c>
      <c r="C75" s="1" t="s">
        <v>245</v>
      </c>
      <c r="D75" s="19" t="s">
        <v>246</v>
      </c>
      <c r="E75" s="83" t="s">
        <v>39</v>
      </c>
      <c r="F75" s="84">
        <v>12</v>
      </c>
      <c r="G75" s="244"/>
      <c r="H75" s="85">
        <f>ROUND(G75*F75,2)</f>
        <v>0</v>
      </c>
    </row>
    <row r="76" spans="1:8" s="60" customFormat="1" ht="30" customHeight="1" x14ac:dyDescent="0.2">
      <c r="A76" s="80" t="s">
        <v>59</v>
      </c>
      <c r="B76" s="89" t="s">
        <v>146</v>
      </c>
      <c r="C76" s="1" t="s">
        <v>247</v>
      </c>
      <c r="D76" s="19" t="s">
        <v>246</v>
      </c>
      <c r="E76" s="83"/>
      <c r="F76" s="84"/>
      <c r="G76" s="245"/>
      <c r="H76" s="101"/>
    </row>
    <row r="77" spans="1:8" s="76" customFormat="1" ht="30" customHeight="1" x14ac:dyDescent="0.2">
      <c r="A77" s="80" t="s">
        <v>195</v>
      </c>
      <c r="B77" s="81" t="s">
        <v>33</v>
      </c>
      <c r="C77" s="82" t="s">
        <v>196</v>
      </c>
      <c r="D77" s="100"/>
      <c r="E77" s="83" t="s">
        <v>39</v>
      </c>
      <c r="F77" s="84">
        <v>12</v>
      </c>
      <c r="G77" s="244"/>
      <c r="H77" s="85">
        <f>ROUND(G77*F77,2)</f>
        <v>0</v>
      </c>
    </row>
    <row r="78" spans="1:8" s="76" customFormat="1" ht="30" customHeight="1" x14ac:dyDescent="0.2">
      <c r="A78" s="80" t="s">
        <v>60</v>
      </c>
      <c r="B78" s="81" t="s">
        <v>40</v>
      </c>
      <c r="C78" s="82" t="s">
        <v>143</v>
      </c>
      <c r="D78" s="100"/>
      <c r="E78" s="83" t="s">
        <v>39</v>
      </c>
      <c r="F78" s="84">
        <v>12</v>
      </c>
      <c r="G78" s="244"/>
      <c r="H78" s="85">
        <f>ROUND(G78*F78,2)</f>
        <v>0</v>
      </c>
    </row>
    <row r="79" spans="1:8" s="60" customFormat="1" ht="30" customHeight="1" x14ac:dyDescent="0.2">
      <c r="A79" s="80" t="s">
        <v>72</v>
      </c>
      <c r="B79" s="89" t="s">
        <v>147</v>
      </c>
      <c r="C79" s="82" t="s">
        <v>76</v>
      </c>
      <c r="D79" s="19" t="s">
        <v>246</v>
      </c>
      <c r="E79" s="83" t="s">
        <v>39</v>
      </c>
      <c r="F79" s="84">
        <v>6</v>
      </c>
      <c r="G79" s="244"/>
      <c r="H79" s="85">
        <f t="shared" ref="H79" si="11">ROUND(G79*F79,2)</f>
        <v>0</v>
      </c>
    </row>
    <row r="80" spans="1:8" ht="36" customHeight="1" x14ac:dyDescent="0.2">
      <c r="A80" s="146"/>
      <c r="B80" s="151"/>
      <c r="C80" s="155" t="s">
        <v>24</v>
      </c>
      <c r="D80" s="110"/>
      <c r="E80" s="156"/>
      <c r="F80" s="110"/>
      <c r="G80" s="243"/>
      <c r="H80" s="153"/>
    </row>
    <row r="81" spans="1:8" s="60" customFormat="1" ht="30" customHeight="1" x14ac:dyDescent="0.2">
      <c r="A81" s="88" t="s">
        <v>62</v>
      </c>
      <c r="B81" s="89" t="s">
        <v>179</v>
      </c>
      <c r="C81" s="82" t="s">
        <v>63</v>
      </c>
      <c r="D81" s="100" t="s">
        <v>148</v>
      </c>
      <c r="E81" s="83"/>
      <c r="F81" s="90"/>
      <c r="G81" s="245"/>
      <c r="H81" s="85"/>
    </row>
    <row r="82" spans="1:8" s="76" customFormat="1" ht="30" customHeight="1" x14ac:dyDescent="0.2">
      <c r="A82" s="88" t="s">
        <v>64</v>
      </c>
      <c r="B82" s="81" t="s">
        <v>33</v>
      </c>
      <c r="C82" s="82" t="s">
        <v>151</v>
      </c>
      <c r="D82" s="100"/>
      <c r="E82" s="83" t="s">
        <v>32</v>
      </c>
      <c r="F82" s="90">
        <v>1800</v>
      </c>
      <c r="G82" s="244"/>
      <c r="H82" s="85">
        <f>ROUND(G82*F82,2)</f>
        <v>0</v>
      </c>
    </row>
    <row r="83" spans="1:8" s="76" customFormat="1" ht="30" customHeight="1" x14ac:dyDescent="0.2">
      <c r="A83" s="88" t="s">
        <v>354</v>
      </c>
      <c r="B83" s="89" t="s">
        <v>181</v>
      </c>
      <c r="C83" s="82" t="s">
        <v>356</v>
      </c>
      <c r="D83" s="100" t="s">
        <v>190</v>
      </c>
      <c r="E83" s="83" t="s">
        <v>32</v>
      </c>
      <c r="F83" s="90">
        <v>200</v>
      </c>
      <c r="G83" s="244"/>
      <c r="H83" s="85">
        <f>ROUND(G83*F83,2)</f>
        <v>0</v>
      </c>
    </row>
    <row r="84" spans="1:8" s="75" customFormat="1" ht="30" customHeight="1" thickBot="1" x14ac:dyDescent="0.25">
      <c r="A84" s="173"/>
      <c r="B84" s="174" t="str">
        <f>B7</f>
        <v>A</v>
      </c>
      <c r="C84" s="278" t="str">
        <f>C7</f>
        <v>Dowker Avenue Reconstruction - Crowson Bay (E. Leg)/South Drive</v>
      </c>
      <c r="D84" s="289"/>
      <c r="E84" s="289"/>
      <c r="F84" s="290"/>
      <c r="G84" s="248" t="s">
        <v>17</v>
      </c>
      <c r="H84" s="173">
        <f>SUM(H7:H83)</f>
        <v>0</v>
      </c>
    </row>
    <row r="85" spans="1:8" s="75" customFormat="1" ht="30" customHeight="1" thickTop="1" x14ac:dyDescent="0.2">
      <c r="A85" s="148"/>
      <c r="B85" s="149" t="s">
        <v>13</v>
      </c>
      <c r="C85" s="286" t="s">
        <v>375</v>
      </c>
      <c r="D85" s="287"/>
      <c r="E85" s="287"/>
      <c r="F85" s="288"/>
      <c r="G85" s="242"/>
      <c r="H85" s="150"/>
    </row>
    <row r="86" spans="1:8" ht="36" customHeight="1" x14ac:dyDescent="0.2">
      <c r="A86" s="146"/>
      <c r="B86" s="151"/>
      <c r="C86" s="152" t="s">
        <v>19</v>
      </c>
      <c r="D86" s="110"/>
      <c r="E86" s="109" t="s">
        <v>2</v>
      </c>
      <c r="F86" s="109" t="s">
        <v>2</v>
      </c>
      <c r="G86" s="243"/>
      <c r="H86" s="153"/>
    </row>
    <row r="87" spans="1:8" s="77" customFormat="1" ht="30" customHeight="1" x14ac:dyDescent="0.2">
      <c r="A87" s="80" t="s">
        <v>78</v>
      </c>
      <c r="B87" s="89" t="s">
        <v>209</v>
      </c>
      <c r="C87" s="82" t="s">
        <v>690</v>
      </c>
      <c r="D87" s="94" t="s">
        <v>340</v>
      </c>
      <c r="E87" s="83" t="s">
        <v>30</v>
      </c>
      <c r="F87" s="90">
        <v>960</v>
      </c>
      <c r="G87" s="244"/>
      <c r="H87" s="85">
        <f t="shared" ref="H87:H90" si="12">ROUND(G87*F87,2)</f>
        <v>0</v>
      </c>
    </row>
    <row r="88" spans="1:8" s="50" customFormat="1" ht="32.450000000000003" customHeight="1" x14ac:dyDescent="0.2">
      <c r="A88" s="9"/>
      <c r="B88" s="10"/>
      <c r="C88" s="11" t="s">
        <v>493</v>
      </c>
      <c r="D88" s="12"/>
      <c r="E88" s="13"/>
      <c r="F88" s="49"/>
      <c r="G88" s="249"/>
      <c r="H88" s="43"/>
    </row>
    <row r="89" spans="1:8" s="78" customFormat="1" ht="30" customHeight="1" x14ac:dyDescent="0.2">
      <c r="A89" s="80" t="s">
        <v>78</v>
      </c>
      <c r="B89" s="89" t="s">
        <v>208</v>
      </c>
      <c r="C89" s="82" t="s">
        <v>691</v>
      </c>
      <c r="D89" s="94" t="s">
        <v>340</v>
      </c>
      <c r="E89" s="83" t="s">
        <v>30</v>
      </c>
      <c r="F89" s="90">
        <v>1200</v>
      </c>
      <c r="G89" s="244"/>
      <c r="H89" s="85">
        <f>ROUND(G89*F89,2)</f>
        <v>0</v>
      </c>
    </row>
    <row r="90" spans="1:8" s="76" customFormat="1" ht="30" customHeight="1" x14ac:dyDescent="0.2">
      <c r="A90" s="154" t="s">
        <v>80</v>
      </c>
      <c r="B90" s="89" t="s">
        <v>207</v>
      </c>
      <c r="C90" s="82" t="s">
        <v>81</v>
      </c>
      <c r="D90" s="94" t="s">
        <v>340</v>
      </c>
      <c r="E90" s="83" t="s">
        <v>32</v>
      </c>
      <c r="F90" s="90">
        <v>2180</v>
      </c>
      <c r="G90" s="244"/>
      <c r="H90" s="85">
        <f t="shared" si="12"/>
        <v>0</v>
      </c>
    </row>
    <row r="91" spans="1:8" s="60" customFormat="1" ht="32.450000000000003" customHeight="1" x14ac:dyDescent="0.2">
      <c r="A91" s="154" t="s">
        <v>82</v>
      </c>
      <c r="B91" s="89" t="s">
        <v>248</v>
      </c>
      <c r="C91" s="82" t="s">
        <v>358</v>
      </c>
      <c r="D91" s="94" t="s">
        <v>340</v>
      </c>
      <c r="E91" s="83"/>
      <c r="F91" s="90"/>
      <c r="G91" s="245"/>
      <c r="H91" s="85"/>
    </row>
    <row r="92" spans="1:8" s="77" customFormat="1" ht="30" customHeight="1" x14ac:dyDescent="0.2">
      <c r="A92" s="154" t="s">
        <v>360</v>
      </c>
      <c r="B92" s="81" t="s">
        <v>33</v>
      </c>
      <c r="C92" s="82" t="s">
        <v>692</v>
      </c>
      <c r="D92" s="100" t="s">
        <v>2</v>
      </c>
      <c r="E92" s="83" t="s">
        <v>34</v>
      </c>
      <c r="F92" s="90">
        <v>1660</v>
      </c>
      <c r="G92" s="244"/>
      <c r="H92" s="85">
        <f t="shared" ref="H92" si="13">ROUND(G92*F92,2)</f>
        <v>0</v>
      </c>
    </row>
    <row r="93" spans="1:8" s="50" customFormat="1" ht="32.450000000000003" customHeight="1" x14ac:dyDescent="0.2">
      <c r="A93" s="9"/>
      <c r="B93" s="10"/>
      <c r="C93" s="11" t="s">
        <v>493</v>
      </c>
      <c r="D93" s="12"/>
      <c r="E93" s="13"/>
      <c r="F93" s="49"/>
      <c r="G93" s="249"/>
      <c r="H93" s="43"/>
    </row>
    <row r="94" spans="1:8" s="78" customFormat="1" ht="45" customHeight="1" x14ac:dyDescent="0.2">
      <c r="A94" s="154" t="s">
        <v>374</v>
      </c>
      <c r="B94" s="81" t="s">
        <v>40</v>
      </c>
      <c r="C94" s="82" t="s">
        <v>693</v>
      </c>
      <c r="D94" s="100" t="s">
        <v>197</v>
      </c>
      <c r="E94" s="83" t="s">
        <v>34</v>
      </c>
      <c r="F94" s="90">
        <v>2210</v>
      </c>
      <c r="G94" s="244"/>
      <c r="H94" s="85">
        <f t="shared" ref="H94" si="14">ROUND(G94*F94,2)</f>
        <v>0</v>
      </c>
    </row>
    <row r="95" spans="1:8" s="60" customFormat="1" ht="38.450000000000003" customHeight="1" x14ac:dyDescent="0.2">
      <c r="A95" s="154" t="s">
        <v>35</v>
      </c>
      <c r="B95" s="89" t="s">
        <v>249</v>
      </c>
      <c r="C95" s="82" t="s">
        <v>36</v>
      </c>
      <c r="D95" s="94" t="s">
        <v>340</v>
      </c>
      <c r="E95" s="83"/>
      <c r="F95" s="90"/>
      <c r="G95" s="245"/>
      <c r="H95" s="85"/>
    </row>
    <row r="96" spans="1:8" s="60" customFormat="1" ht="36" customHeight="1" x14ac:dyDescent="0.2">
      <c r="A96" s="154" t="s">
        <v>361</v>
      </c>
      <c r="B96" s="81" t="s">
        <v>33</v>
      </c>
      <c r="C96" s="93" t="s">
        <v>683</v>
      </c>
      <c r="D96" s="100" t="s">
        <v>2</v>
      </c>
      <c r="E96" s="83" t="s">
        <v>30</v>
      </c>
      <c r="F96" s="90">
        <v>315</v>
      </c>
      <c r="G96" s="244"/>
      <c r="H96" s="85">
        <f t="shared" ref="H96:H99" si="15">ROUND(G96*F96,2)</f>
        <v>0</v>
      </c>
    </row>
    <row r="97" spans="1:8" s="76" customFormat="1" ht="30" customHeight="1" x14ac:dyDescent="0.2">
      <c r="A97" s="80" t="s">
        <v>37</v>
      </c>
      <c r="B97" s="89" t="s">
        <v>250</v>
      </c>
      <c r="C97" s="82" t="s">
        <v>38</v>
      </c>
      <c r="D97" s="94" t="s">
        <v>340</v>
      </c>
      <c r="E97" s="83" t="s">
        <v>32</v>
      </c>
      <c r="F97" s="90">
        <v>1190</v>
      </c>
      <c r="G97" s="244"/>
      <c r="H97" s="85">
        <f t="shared" si="15"/>
        <v>0</v>
      </c>
    </row>
    <row r="98" spans="1:8" s="60" customFormat="1" ht="38.450000000000003" customHeight="1" x14ac:dyDescent="0.2">
      <c r="A98" s="154" t="s">
        <v>86</v>
      </c>
      <c r="B98" s="89" t="s">
        <v>251</v>
      </c>
      <c r="C98" s="82" t="s">
        <v>363</v>
      </c>
      <c r="D98" s="94" t="s">
        <v>364</v>
      </c>
      <c r="E98" s="83"/>
      <c r="F98" s="90"/>
      <c r="G98" s="97"/>
      <c r="H98" s="85">
        <f t="shared" si="15"/>
        <v>0</v>
      </c>
    </row>
    <row r="99" spans="1:8" s="60" customFormat="1" ht="30" customHeight="1" x14ac:dyDescent="0.2">
      <c r="A99" s="154" t="s">
        <v>365</v>
      </c>
      <c r="B99" s="81" t="s">
        <v>33</v>
      </c>
      <c r="C99" s="82" t="s">
        <v>366</v>
      </c>
      <c r="D99" s="100" t="s">
        <v>2</v>
      </c>
      <c r="E99" s="83" t="s">
        <v>32</v>
      </c>
      <c r="F99" s="90">
        <v>2180</v>
      </c>
      <c r="G99" s="244"/>
      <c r="H99" s="85">
        <f t="shared" si="15"/>
        <v>0</v>
      </c>
    </row>
    <row r="100" spans="1:8" s="76" customFormat="1" ht="36.6" customHeight="1" x14ac:dyDescent="0.2">
      <c r="A100" s="154" t="s">
        <v>367</v>
      </c>
      <c r="B100" s="89" t="s">
        <v>252</v>
      </c>
      <c r="C100" s="82" t="s">
        <v>89</v>
      </c>
      <c r="D100" s="100" t="s">
        <v>368</v>
      </c>
      <c r="E100" s="83"/>
      <c r="F100" s="90"/>
      <c r="G100" s="245"/>
      <c r="H100" s="85"/>
    </row>
    <row r="101" spans="1:8" s="60" customFormat="1" ht="30" customHeight="1" x14ac:dyDescent="0.2">
      <c r="A101" s="154" t="s">
        <v>369</v>
      </c>
      <c r="B101" s="81" t="s">
        <v>33</v>
      </c>
      <c r="C101" s="82" t="s">
        <v>370</v>
      </c>
      <c r="D101" s="100" t="s">
        <v>2</v>
      </c>
      <c r="E101" s="83" t="s">
        <v>32</v>
      </c>
      <c r="F101" s="90">
        <v>2180</v>
      </c>
      <c r="G101" s="244"/>
      <c r="H101" s="85">
        <f t="shared" ref="H101" si="16">ROUND(G101*F101,2)</f>
        <v>0</v>
      </c>
    </row>
    <row r="102" spans="1:8" ht="36" customHeight="1" x14ac:dyDescent="0.2">
      <c r="A102" s="146"/>
      <c r="B102" s="151"/>
      <c r="C102" s="155" t="s">
        <v>331</v>
      </c>
      <c r="D102" s="110"/>
      <c r="E102" s="156"/>
      <c r="F102" s="110"/>
      <c r="G102" s="243"/>
      <c r="H102" s="153"/>
    </row>
    <row r="103" spans="1:8" s="60" customFormat="1" ht="36" customHeight="1" x14ac:dyDescent="0.2">
      <c r="A103" s="88" t="s">
        <v>65</v>
      </c>
      <c r="B103" s="89" t="s">
        <v>255</v>
      </c>
      <c r="C103" s="82" t="s">
        <v>66</v>
      </c>
      <c r="D103" s="94" t="s">
        <v>340</v>
      </c>
      <c r="E103" s="83"/>
      <c r="F103" s="90"/>
      <c r="G103" s="245"/>
      <c r="H103" s="85"/>
    </row>
    <row r="104" spans="1:8" s="76" customFormat="1" ht="36" customHeight="1" x14ac:dyDescent="0.2">
      <c r="A104" s="88" t="s">
        <v>67</v>
      </c>
      <c r="B104" s="81" t="s">
        <v>33</v>
      </c>
      <c r="C104" s="82" t="s">
        <v>68</v>
      </c>
      <c r="D104" s="100" t="s">
        <v>2</v>
      </c>
      <c r="E104" s="83" t="s">
        <v>32</v>
      </c>
      <c r="F104" s="90">
        <v>2180</v>
      </c>
      <c r="G104" s="244"/>
      <c r="H104" s="85">
        <f>ROUND(G104*F104,2)</f>
        <v>0</v>
      </c>
    </row>
    <row r="105" spans="1:8" s="76" customFormat="1" ht="30" customHeight="1" x14ac:dyDescent="0.2">
      <c r="A105" s="88" t="s">
        <v>377</v>
      </c>
      <c r="B105" s="89" t="s">
        <v>256</v>
      </c>
      <c r="C105" s="82" t="s">
        <v>378</v>
      </c>
      <c r="D105" s="100" t="s">
        <v>162</v>
      </c>
      <c r="E105" s="83"/>
      <c r="F105" s="90"/>
      <c r="G105" s="245"/>
      <c r="H105" s="85"/>
    </row>
    <row r="106" spans="1:8" s="76" customFormat="1" ht="43.9" customHeight="1" x14ac:dyDescent="0.2">
      <c r="A106" s="88" t="s">
        <v>379</v>
      </c>
      <c r="B106" s="81" t="s">
        <v>33</v>
      </c>
      <c r="C106" s="82" t="s">
        <v>218</v>
      </c>
      <c r="D106" s="100" t="s">
        <v>2</v>
      </c>
      <c r="E106" s="83" t="s">
        <v>32</v>
      </c>
      <c r="F106" s="90">
        <v>565</v>
      </c>
      <c r="G106" s="244"/>
      <c r="H106" s="85">
        <f>ROUND(G106*F106,2)</f>
        <v>0</v>
      </c>
    </row>
    <row r="107" spans="1:8" s="60" customFormat="1" ht="43.9" customHeight="1" x14ac:dyDescent="0.2">
      <c r="A107" s="88" t="s">
        <v>226</v>
      </c>
      <c r="B107" s="89" t="s">
        <v>257</v>
      </c>
      <c r="C107" s="82" t="s">
        <v>227</v>
      </c>
      <c r="D107" s="100" t="s">
        <v>94</v>
      </c>
      <c r="E107" s="83"/>
      <c r="F107" s="90"/>
      <c r="G107" s="245"/>
      <c r="H107" s="85"/>
    </row>
    <row r="108" spans="1:8" s="76" customFormat="1" ht="30" customHeight="1" x14ac:dyDescent="0.2">
      <c r="A108" s="88" t="s">
        <v>228</v>
      </c>
      <c r="B108" s="81" t="s">
        <v>33</v>
      </c>
      <c r="C108" s="82" t="s">
        <v>95</v>
      </c>
      <c r="D108" s="100" t="s">
        <v>229</v>
      </c>
      <c r="E108" s="83"/>
      <c r="F108" s="90"/>
      <c r="G108" s="245"/>
      <c r="H108" s="85"/>
    </row>
    <row r="109" spans="1:8" s="76" customFormat="1" ht="30" customHeight="1" x14ac:dyDescent="0.2">
      <c r="A109" s="103" t="s">
        <v>230</v>
      </c>
      <c r="B109" s="171" t="s">
        <v>96</v>
      </c>
      <c r="C109" s="98" t="s">
        <v>231</v>
      </c>
      <c r="D109" s="158"/>
      <c r="E109" s="105" t="s">
        <v>32</v>
      </c>
      <c r="F109" s="159">
        <v>25</v>
      </c>
      <c r="G109" s="246"/>
      <c r="H109" s="106">
        <f t="shared" ref="H109" si="17">ROUND(G109*F109,2)</f>
        <v>0</v>
      </c>
    </row>
    <row r="110" spans="1:8" ht="36" customHeight="1" x14ac:dyDescent="0.2">
      <c r="A110" s="146"/>
      <c r="B110" s="161"/>
      <c r="C110" s="155" t="s">
        <v>20</v>
      </c>
      <c r="D110" s="110"/>
      <c r="E110" s="109"/>
      <c r="F110" s="109"/>
      <c r="G110" s="243"/>
      <c r="H110" s="153"/>
    </row>
    <row r="111" spans="1:8" s="60" customFormat="1" ht="43.9" customHeight="1" x14ac:dyDescent="0.2">
      <c r="A111" s="80" t="s">
        <v>54</v>
      </c>
      <c r="B111" s="89" t="s">
        <v>258</v>
      </c>
      <c r="C111" s="82" t="s">
        <v>55</v>
      </c>
      <c r="D111" s="100" t="s">
        <v>176</v>
      </c>
      <c r="E111" s="83"/>
      <c r="F111" s="84"/>
      <c r="G111" s="245"/>
      <c r="H111" s="101"/>
    </row>
    <row r="112" spans="1:8" s="86" customFormat="1" ht="38.25" customHeight="1" x14ac:dyDescent="0.2">
      <c r="A112" s="80"/>
      <c r="B112" s="81" t="s">
        <v>33</v>
      </c>
      <c r="C112" s="82" t="s">
        <v>490</v>
      </c>
      <c r="D112" s="100" t="s">
        <v>175</v>
      </c>
      <c r="E112" s="83" t="s">
        <v>49</v>
      </c>
      <c r="F112" s="84">
        <v>15</v>
      </c>
      <c r="G112" s="244"/>
      <c r="H112" s="85">
        <f>ROUND(G112*F112,2)</f>
        <v>0</v>
      </c>
    </row>
    <row r="113" spans="1:8" s="60" customFormat="1" ht="30.75" customHeight="1" x14ac:dyDescent="0.2">
      <c r="A113" s="80"/>
      <c r="B113" s="81" t="s">
        <v>40</v>
      </c>
      <c r="C113" s="82" t="s">
        <v>491</v>
      </c>
      <c r="D113" s="100" t="s">
        <v>175</v>
      </c>
      <c r="E113" s="83" t="s">
        <v>49</v>
      </c>
      <c r="F113" s="84">
        <v>585</v>
      </c>
      <c r="G113" s="244"/>
      <c r="H113" s="85">
        <f t="shared" ref="H113" si="18">ROUND(G113*F113,2)</f>
        <v>0</v>
      </c>
    </row>
    <row r="114" spans="1:8" s="76" customFormat="1" ht="43.9" customHeight="1" x14ac:dyDescent="0.2">
      <c r="A114" s="80" t="s">
        <v>312</v>
      </c>
      <c r="B114" s="89" t="s">
        <v>259</v>
      </c>
      <c r="C114" s="82" t="s">
        <v>313</v>
      </c>
      <c r="D114" s="100" t="s">
        <v>371</v>
      </c>
      <c r="E114" s="162"/>
      <c r="F114" s="90"/>
      <c r="G114" s="245"/>
      <c r="H114" s="101"/>
    </row>
    <row r="115" spans="1:8" s="76" customFormat="1" ht="30" customHeight="1" x14ac:dyDescent="0.2">
      <c r="A115" s="80" t="s">
        <v>314</v>
      </c>
      <c r="B115" s="81" t="s">
        <v>33</v>
      </c>
      <c r="C115" s="82" t="s">
        <v>238</v>
      </c>
      <c r="D115" s="100"/>
      <c r="E115" s="83"/>
      <c r="F115" s="90"/>
      <c r="G115" s="245"/>
      <c r="H115" s="101"/>
    </row>
    <row r="116" spans="1:8" s="76" customFormat="1" ht="30" customHeight="1" x14ac:dyDescent="0.2">
      <c r="A116" s="80" t="s">
        <v>315</v>
      </c>
      <c r="B116" s="160" t="s">
        <v>96</v>
      </c>
      <c r="C116" s="82" t="s">
        <v>114</v>
      </c>
      <c r="D116" s="100"/>
      <c r="E116" s="83" t="s">
        <v>34</v>
      </c>
      <c r="F116" s="90">
        <v>230</v>
      </c>
      <c r="G116" s="244"/>
      <c r="H116" s="85">
        <f>ROUND(G116*F116,2)</f>
        <v>0</v>
      </c>
    </row>
    <row r="117" spans="1:8" s="76" customFormat="1" ht="30" customHeight="1" x14ac:dyDescent="0.2">
      <c r="A117" s="80" t="s">
        <v>316</v>
      </c>
      <c r="B117" s="81" t="s">
        <v>40</v>
      </c>
      <c r="C117" s="82" t="s">
        <v>69</v>
      </c>
      <c r="D117" s="100"/>
      <c r="E117" s="83"/>
      <c r="F117" s="90"/>
      <c r="G117" s="245"/>
      <c r="H117" s="101"/>
    </row>
    <row r="118" spans="1:8" s="76" customFormat="1" ht="30" customHeight="1" x14ac:dyDescent="0.2">
      <c r="A118" s="80" t="s">
        <v>317</v>
      </c>
      <c r="B118" s="160" t="s">
        <v>96</v>
      </c>
      <c r="C118" s="82" t="s">
        <v>114</v>
      </c>
      <c r="D118" s="100"/>
      <c r="E118" s="83" t="s">
        <v>34</v>
      </c>
      <c r="F118" s="90">
        <v>5</v>
      </c>
      <c r="G118" s="244"/>
      <c r="H118" s="85">
        <f>ROUND(G118*F118,2)</f>
        <v>0</v>
      </c>
    </row>
    <row r="119" spans="1:8" s="59" customFormat="1" ht="39.950000000000003" customHeight="1" x14ac:dyDescent="0.2">
      <c r="A119" s="58" t="s">
        <v>669</v>
      </c>
      <c r="B119" s="163" t="s">
        <v>260</v>
      </c>
      <c r="C119" s="164" t="s">
        <v>670</v>
      </c>
      <c r="D119" s="165" t="s">
        <v>671</v>
      </c>
      <c r="E119" s="166" t="s">
        <v>34</v>
      </c>
      <c r="F119" s="25">
        <v>320</v>
      </c>
      <c r="G119" s="244"/>
      <c r="H119" s="167">
        <f>ROUND(G119*F119,2)</f>
        <v>0</v>
      </c>
    </row>
    <row r="120" spans="1:8" ht="36" customHeight="1" x14ac:dyDescent="0.2">
      <c r="A120" s="146"/>
      <c r="B120" s="161"/>
      <c r="C120" s="155" t="s">
        <v>21</v>
      </c>
      <c r="D120" s="110"/>
      <c r="E120" s="168"/>
      <c r="F120" s="109"/>
      <c r="G120" s="243"/>
      <c r="H120" s="153"/>
    </row>
    <row r="121" spans="1:8" s="60" customFormat="1" ht="30" customHeight="1" x14ac:dyDescent="0.2">
      <c r="A121" s="80" t="s">
        <v>56</v>
      </c>
      <c r="B121" s="89" t="s">
        <v>261</v>
      </c>
      <c r="C121" s="82" t="s">
        <v>57</v>
      </c>
      <c r="D121" s="100" t="s">
        <v>116</v>
      </c>
      <c r="E121" s="83" t="s">
        <v>49</v>
      </c>
      <c r="F121" s="84">
        <v>1040</v>
      </c>
      <c r="G121" s="244"/>
      <c r="H121" s="85">
        <f>ROUND(G121*F121,2)</f>
        <v>0</v>
      </c>
    </row>
    <row r="122" spans="1:8" ht="48" customHeight="1" x14ac:dyDescent="0.2">
      <c r="A122" s="146"/>
      <c r="B122" s="161"/>
      <c r="C122" s="155" t="s">
        <v>22</v>
      </c>
      <c r="D122" s="110"/>
      <c r="E122" s="168"/>
      <c r="F122" s="109"/>
      <c r="G122" s="243"/>
      <c r="H122" s="153"/>
    </row>
    <row r="123" spans="1:8" s="60" customFormat="1" ht="30" customHeight="1" x14ac:dyDescent="0.2">
      <c r="A123" s="80" t="s">
        <v>117</v>
      </c>
      <c r="B123" s="89" t="s">
        <v>262</v>
      </c>
      <c r="C123" s="82" t="s">
        <v>119</v>
      </c>
      <c r="D123" s="100" t="s">
        <v>120</v>
      </c>
      <c r="E123" s="83"/>
      <c r="F123" s="84"/>
      <c r="G123" s="245"/>
      <c r="H123" s="101"/>
    </row>
    <row r="124" spans="1:8" s="60" customFormat="1" ht="30" customHeight="1" x14ac:dyDescent="0.2">
      <c r="A124" s="80" t="s">
        <v>121</v>
      </c>
      <c r="B124" s="81" t="s">
        <v>33</v>
      </c>
      <c r="C124" s="82" t="s">
        <v>177</v>
      </c>
      <c r="D124" s="100"/>
      <c r="E124" s="83" t="s">
        <v>39</v>
      </c>
      <c r="F124" s="84">
        <v>6</v>
      </c>
      <c r="G124" s="244"/>
      <c r="H124" s="85">
        <f>ROUND(G124*F124,2)</f>
        <v>0</v>
      </c>
    </row>
    <row r="125" spans="1:8" s="76" customFormat="1" ht="30" customHeight="1" x14ac:dyDescent="0.2">
      <c r="A125" s="80" t="s">
        <v>122</v>
      </c>
      <c r="B125" s="89" t="s">
        <v>263</v>
      </c>
      <c r="C125" s="82" t="s">
        <v>124</v>
      </c>
      <c r="D125" s="100" t="s">
        <v>120</v>
      </c>
      <c r="E125" s="83"/>
      <c r="F125" s="84"/>
      <c r="G125" s="245"/>
      <c r="H125" s="101"/>
    </row>
    <row r="126" spans="1:8" s="76" customFormat="1" ht="30" customHeight="1" x14ac:dyDescent="0.2">
      <c r="A126" s="80" t="s">
        <v>125</v>
      </c>
      <c r="B126" s="81" t="s">
        <v>33</v>
      </c>
      <c r="C126" s="82" t="s">
        <v>126</v>
      </c>
      <c r="D126" s="100"/>
      <c r="E126" s="83"/>
      <c r="F126" s="84"/>
      <c r="G126" s="245"/>
      <c r="H126" s="101"/>
    </row>
    <row r="127" spans="1:8" s="76" customFormat="1" ht="43.9" customHeight="1" x14ac:dyDescent="0.2">
      <c r="A127" s="80" t="s">
        <v>127</v>
      </c>
      <c r="B127" s="160" t="s">
        <v>96</v>
      </c>
      <c r="C127" s="82" t="s">
        <v>487</v>
      </c>
      <c r="D127" s="100"/>
      <c r="E127" s="83" t="s">
        <v>49</v>
      </c>
      <c r="F127" s="84">
        <v>60</v>
      </c>
      <c r="G127" s="244"/>
      <c r="H127" s="85">
        <f>ROUND(G127*F127,2)</f>
        <v>0</v>
      </c>
    </row>
    <row r="128" spans="1:8" s="87" customFormat="1" ht="30" customHeight="1" x14ac:dyDescent="0.2">
      <c r="A128" s="80" t="s">
        <v>182</v>
      </c>
      <c r="B128" s="89" t="s">
        <v>264</v>
      </c>
      <c r="C128" s="169" t="s">
        <v>183</v>
      </c>
      <c r="D128" s="100" t="s">
        <v>120</v>
      </c>
      <c r="E128" s="83"/>
      <c r="F128" s="84"/>
      <c r="G128" s="245"/>
      <c r="H128" s="101"/>
    </row>
    <row r="129" spans="1:8" s="87" customFormat="1" ht="30" customHeight="1" x14ac:dyDescent="0.2">
      <c r="A129" s="80" t="s">
        <v>184</v>
      </c>
      <c r="B129" s="81" t="s">
        <v>33</v>
      </c>
      <c r="C129" s="169" t="s">
        <v>185</v>
      </c>
      <c r="D129" s="100"/>
      <c r="E129" s="83" t="s">
        <v>39</v>
      </c>
      <c r="F129" s="84">
        <v>6</v>
      </c>
      <c r="G129" s="244"/>
      <c r="H129" s="85">
        <f>ROUND(G129*F129,2)</f>
        <v>0</v>
      </c>
    </row>
    <row r="130" spans="1:8" s="60" customFormat="1" ht="30" customHeight="1" x14ac:dyDescent="0.2">
      <c r="A130" s="80" t="s">
        <v>186</v>
      </c>
      <c r="B130" s="89" t="s">
        <v>265</v>
      </c>
      <c r="C130" s="82" t="s">
        <v>187</v>
      </c>
      <c r="D130" s="100" t="s">
        <v>120</v>
      </c>
      <c r="E130" s="83" t="s">
        <v>39</v>
      </c>
      <c r="F130" s="84">
        <v>2</v>
      </c>
      <c r="G130" s="244"/>
      <c r="H130" s="85">
        <f t="shared" ref="H130:H131" si="19">ROUND(G130*F130,2)</f>
        <v>0</v>
      </c>
    </row>
    <row r="131" spans="1:8" s="76" customFormat="1" ht="30" customHeight="1" x14ac:dyDescent="0.2">
      <c r="A131" s="175" t="s">
        <v>135</v>
      </c>
      <c r="B131" s="104" t="s">
        <v>266</v>
      </c>
      <c r="C131" s="98" t="s">
        <v>137</v>
      </c>
      <c r="D131" s="158" t="s">
        <v>138</v>
      </c>
      <c r="E131" s="105" t="s">
        <v>49</v>
      </c>
      <c r="F131" s="99">
        <v>72</v>
      </c>
      <c r="G131" s="246"/>
      <c r="H131" s="106">
        <f t="shared" si="19"/>
        <v>0</v>
      </c>
    </row>
    <row r="132" spans="1:8" ht="36" customHeight="1" x14ac:dyDescent="0.2">
      <c r="A132" s="146"/>
      <c r="B132" s="172"/>
      <c r="C132" s="155" t="s">
        <v>23</v>
      </c>
      <c r="D132" s="110"/>
      <c r="E132" s="168"/>
      <c r="F132" s="109"/>
      <c r="G132" s="243"/>
      <c r="H132" s="153"/>
    </row>
    <row r="133" spans="1:8" s="76" customFormat="1" ht="43.9" customHeight="1" x14ac:dyDescent="0.2">
      <c r="A133" s="80" t="s">
        <v>58</v>
      </c>
      <c r="B133" s="89" t="s">
        <v>267</v>
      </c>
      <c r="C133" s="1" t="s">
        <v>245</v>
      </c>
      <c r="D133" s="19" t="s">
        <v>246</v>
      </c>
      <c r="E133" s="83" t="s">
        <v>39</v>
      </c>
      <c r="F133" s="84">
        <v>4</v>
      </c>
      <c r="G133" s="244"/>
      <c r="H133" s="85">
        <f>ROUND(G133*F133,2)</f>
        <v>0</v>
      </c>
    </row>
    <row r="134" spans="1:8" s="60" customFormat="1" ht="30" customHeight="1" x14ac:dyDescent="0.2">
      <c r="A134" s="80" t="s">
        <v>59</v>
      </c>
      <c r="B134" s="89" t="s">
        <v>268</v>
      </c>
      <c r="C134" s="1" t="s">
        <v>247</v>
      </c>
      <c r="D134" s="19" t="s">
        <v>246</v>
      </c>
      <c r="E134" s="83"/>
      <c r="F134" s="84"/>
      <c r="G134" s="245"/>
      <c r="H134" s="101"/>
    </row>
    <row r="135" spans="1:8" s="76" customFormat="1" ht="30" customHeight="1" x14ac:dyDescent="0.2">
      <c r="A135" s="80" t="s">
        <v>195</v>
      </c>
      <c r="B135" s="81" t="s">
        <v>33</v>
      </c>
      <c r="C135" s="82" t="s">
        <v>196</v>
      </c>
      <c r="D135" s="100"/>
      <c r="E135" s="83" t="s">
        <v>39</v>
      </c>
      <c r="F135" s="84">
        <v>4</v>
      </c>
      <c r="G135" s="244"/>
      <c r="H135" s="85">
        <f>ROUND(G135*F135,2)</f>
        <v>0</v>
      </c>
    </row>
    <row r="136" spans="1:8" s="76" customFormat="1" ht="30" customHeight="1" x14ac:dyDescent="0.2">
      <c r="A136" s="80" t="s">
        <v>60</v>
      </c>
      <c r="B136" s="81" t="s">
        <v>40</v>
      </c>
      <c r="C136" s="82" t="s">
        <v>143</v>
      </c>
      <c r="D136" s="100"/>
      <c r="E136" s="83" t="s">
        <v>39</v>
      </c>
      <c r="F136" s="84">
        <v>4</v>
      </c>
      <c r="G136" s="244"/>
      <c r="H136" s="85">
        <f>ROUND(G136*F136,2)</f>
        <v>0</v>
      </c>
    </row>
    <row r="137" spans="1:8" ht="36" customHeight="1" x14ac:dyDescent="0.2">
      <c r="A137" s="146"/>
      <c r="B137" s="151"/>
      <c r="C137" s="155" t="s">
        <v>24</v>
      </c>
      <c r="D137" s="110"/>
      <c r="E137" s="156"/>
      <c r="F137" s="110"/>
      <c r="G137" s="243"/>
      <c r="H137" s="153"/>
    </row>
    <row r="138" spans="1:8" s="60" customFormat="1" ht="30" customHeight="1" x14ac:dyDescent="0.2">
      <c r="A138" s="88" t="s">
        <v>62</v>
      </c>
      <c r="B138" s="89" t="s">
        <v>269</v>
      </c>
      <c r="C138" s="82" t="s">
        <v>63</v>
      </c>
      <c r="D138" s="100" t="s">
        <v>148</v>
      </c>
      <c r="E138" s="83"/>
      <c r="F138" s="90"/>
      <c r="G138" s="245"/>
      <c r="H138" s="85"/>
    </row>
    <row r="139" spans="1:8" s="76" customFormat="1" ht="30" customHeight="1" x14ac:dyDescent="0.2">
      <c r="A139" s="88" t="s">
        <v>64</v>
      </c>
      <c r="B139" s="81" t="s">
        <v>33</v>
      </c>
      <c r="C139" s="82" t="s">
        <v>151</v>
      </c>
      <c r="D139" s="100"/>
      <c r="E139" s="83" t="s">
        <v>32</v>
      </c>
      <c r="F139" s="90">
        <v>1070</v>
      </c>
      <c r="G139" s="244"/>
      <c r="H139" s="85">
        <f>ROUND(G139*F139,2)</f>
        <v>0</v>
      </c>
    </row>
    <row r="140" spans="1:8" s="91" customFormat="1" ht="30" customHeight="1" x14ac:dyDescent="0.2">
      <c r="A140" s="88" t="s">
        <v>354</v>
      </c>
      <c r="B140" s="89" t="s">
        <v>684</v>
      </c>
      <c r="C140" s="82" t="s">
        <v>356</v>
      </c>
      <c r="D140" s="100" t="s">
        <v>190</v>
      </c>
      <c r="E140" s="83" t="s">
        <v>32</v>
      </c>
      <c r="F140" s="90">
        <v>120</v>
      </c>
      <c r="G140" s="244"/>
      <c r="H140" s="85">
        <f>ROUND(G140*F140,2)</f>
        <v>0</v>
      </c>
    </row>
    <row r="141" spans="1:8" s="75" customFormat="1" ht="30" customHeight="1" thickBot="1" x14ac:dyDescent="0.25">
      <c r="A141" s="173"/>
      <c r="B141" s="174" t="s">
        <v>13</v>
      </c>
      <c r="C141" s="278" t="str">
        <f>C85</f>
        <v>Riley Crescent Reconstruction - Dowker Street/Wicklow Street</v>
      </c>
      <c r="D141" s="279"/>
      <c r="E141" s="279"/>
      <c r="F141" s="280"/>
      <c r="G141" s="248" t="s">
        <v>17</v>
      </c>
      <c r="H141" s="173">
        <f>SUM(H85:H140)</f>
        <v>0</v>
      </c>
    </row>
    <row r="142" spans="1:8" s="75" customFormat="1" ht="30" customHeight="1" thickTop="1" x14ac:dyDescent="0.2">
      <c r="A142" s="148"/>
      <c r="B142" s="149" t="s">
        <v>14</v>
      </c>
      <c r="C142" s="286" t="s">
        <v>376</v>
      </c>
      <c r="D142" s="287"/>
      <c r="E142" s="287"/>
      <c r="F142" s="288"/>
      <c r="G142" s="242"/>
      <c r="H142" s="150"/>
    </row>
    <row r="143" spans="1:8" ht="36" customHeight="1" x14ac:dyDescent="0.2">
      <c r="A143" s="146"/>
      <c r="B143" s="151"/>
      <c r="C143" s="152" t="s">
        <v>19</v>
      </c>
      <c r="D143" s="110"/>
      <c r="E143" s="109" t="s">
        <v>2</v>
      </c>
      <c r="F143" s="109" t="s">
        <v>2</v>
      </c>
      <c r="G143" s="243" t="s">
        <v>2</v>
      </c>
      <c r="H143" s="153"/>
    </row>
    <row r="144" spans="1:8" s="76" customFormat="1" ht="30" customHeight="1" x14ac:dyDescent="0.2">
      <c r="A144" s="80" t="s">
        <v>372</v>
      </c>
      <c r="B144" s="89" t="s">
        <v>211</v>
      </c>
      <c r="C144" s="82" t="s">
        <v>373</v>
      </c>
      <c r="D144" s="94" t="s">
        <v>340</v>
      </c>
      <c r="E144" s="83" t="s">
        <v>30</v>
      </c>
      <c r="F144" s="90">
        <f>75+20+15</f>
        <v>110</v>
      </c>
      <c r="G144" s="244"/>
      <c r="H144" s="85">
        <f t="shared" ref="H144:H146" si="20">ROUND(G144*F144,2)</f>
        <v>0</v>
      </c>
    </row>
    <row r="145" spans="1:8" s="60" customFormat="1" ht="30.75" customHeight="1" x14ac:dyDescent="0.2">
      <c r="A145" s="80" t="s">
        <v>78</v>
      </c>
      <c r="B145" s="89" t="s">
        <v>212</v>
      </c>
      <c r="C145" s="82" t="s">
        <v>79</v>
      </c>
      <c r="D145" s="94" t="s">
        <v>340</v>
      </c>
      <c r="E145" s="83" t="s">
        <v>30</v>
      </c>
      <c r="F145" s="90">
        <f>150+35+30</f>
        <v>215</v>
      </c>
      <c r="G145" s="244"/>
      <c r="H145" s="85">
        <f t="shared" si="20"/>
        <v>0</v>
      </c>
    </row>
    <row r="146" spans="1:8" s="76" customFormat="1" ht="30" customHeight="1" x14ac:dyDescent="0.2">
      <c r="A146" s="154" t="s">
        <v>80</v>
      </c>
      <c r="B146" s="89" t="s">
        <v>213</v>
      </c>
      <c r="C146" s="82" t="s">
        <v>81</v>
      </c>
      <c r="D146" s="94" t="s">
        <v>340</v>
      </c>
      <c r="E146" s="83" t="s">
        <v>32</v>
      </c>
      <c r="F146" s="90">
        <f>430+100+75</f>
        <v>605</v>
      </c>
      <c r="G146" s="244"/>
      <c r="H146" s="85">
        <f t="shared" si="20"/>
        <v>0</v>
      </c>
    </row>
    <row r="147" spans="1:8" s="60" customFormat="1" ht="38.450000000000003" customHeight="1" x14ac:dyDescent="0.2">
      <c r="A147" s="154" t="s">
        <v>35</v>
      </c>
      <c r="B147" s="89" t="s">
        <v>270</v>
      </c>
      <c r="C147" s="82" t="s">
        <v>36</v>
      </c>
      <c r="D147" s="94" t="s">
        <v>340</v>
      </c>
      <c r="E147" s="83"/>
      <c r="F147" s="90"/>
      <c r="G147" s="245"/>
      <c r="H147" s="85"/>
    </row>
    <row r="148" spans="1:8" s="60" customFormat="1" ht="36" customHeight="1" x14ac:dyDescent="0.2">
      <c r="A148" s="154" t="s">
        <v>361</v>
      </c>
      <c r="B148" s="81" t="s">
        <v>33</v>
      </c>
      <c r="C148" s="93" t="s">
        <v>683</v>
      </c>
      <c r="D148" s="100" t="s">
        <v>2</v>
      </c>
      <c r="E148" s="83" t="s">
        <v>30</v>
      </c>
      <c r="F148" s="90">
        <f>F146*(150/1000)*1.2*1.1+SUM(F158:F163)*50/1000*0.25+26+19</f>
        <v>175</v>
      </c>
      <c r="G148" s="244"/>
      <c r="H148" s="85">
        <f t="shared" ref="H148:H151" si="21">ROUND(G148*F148,2)</f>
        <v>0</v>
      </c>
    </row>
    <row r="149" spans="1:8" s="76" customFormat="1" ht="30" customHeight="1" x14ac:dyDescent="0.2">
      <c r="A149" s="80" t="s">
        <v>37</v>
      </c>
      <c r="B149" s="89" t="s">
        <v>271</v>
      </c>
      <c r="C149" s="82" t="s">
        <v>38</v>
      </c>
      <c r="D149" s="94" t="s">
        <v>340</v>
      </c>
      <c r="E149" s="83" t="s">
        <v>32</v>
      </c>
      <c r="F149" s="90">
        <f>705+285+215</f>
        <v>1205</v>
      </c>
      <c r="G149" s="244"/>
      <c r="H149" s="85">
        <f t="shared" si="21"/>
        <v>0</v>
      </c>
    </row>
    <row r="150" spans="1:8" s="60" customFormat="1" ht="38.450000000000003" customHeight="1" x14ac:dyDescent="0.2">
      <c r="A150" s="154" t="s">
        <v>86</v>
      </c>
      <c r="B150" s="89" t="s">
        <v>272</v>
      </c>
      <c r="C150" s="82" t="s">
        <v>363</v>
      </c>
      <c r="D150" s="94" t="s">
        <v>364</v>
      </c>
      <c r="E150" s="83"/>
      <c r="F150" s="90"/>
      <c r="G150" s="97"/>
      <c r="H150" s="85">
        <f t="shared" si="21"/>
        <v>0</v>
      </c>
    </row>
    <row r="151" spans="1:8" s="60" customFormat="1" ht="30" customHeight="1" x14ac:dyDescent="0.2">
      <c r="A151" s="154" t="s">
        <v>365</v>
      </c>
      <c r="B151" s="81" t="s">
        <v>33</v>
      </c>
      <c r="C151" s="82" t="s">
        <v>366</v>
      </c>
      <c r="D151" s="100" t="s">
        <v>2</v>
      </c>
      <c r="E151" s="83" t="s">
        <v>32</v>
      </c>
      <c r="F151" s="90">
        <f>430+115+90</f>
        <v>635</v>
      </c>
      <c r="G151" s="244"/>
      <c r="H151" s="85">
        <f t="shared" si="21"/>
        <v>0</v>
      </c>
    </row>
    <row r="152" spans="1:8" s="76" customFormat="1" ht="36.6" customHeight="1" x14ac:dyDescent="0.2">
      <c r="A152" s="154" t="s">
        <v>367</v>
      </c>
      <c r="B152" s="89" t="s">
        <v>273</v>
      </c>
      <c r="C152" s="82" t="s">
        <v>89</v>
      </c>
      <c r="D152" s="100" t="s">
        <v>368</v>
      </c>
      <c r="E152" s="83"/>
      <c r="F152" s="90"/>
      <c r="G152" s="245"/>
      <c r="H152" s="85"/>
    </row>
    <row r="153" spans="1:8" s="60" customFormat="1" ht="30" customHeight="1" x14ac:dyDescent="0.2">
      <c r="A153" s="154" t="s">
        <v>369</v>
      </c>
      <c r="B153" s="81" t="s">
        <v>33</v>
      </c>
      <c r="C153" s="82" t="s">
        <v>370</v>
      </c>
      <c r="D153" s="100" t="s">
        <v>2</v>
      </c>
      <c r="E153" s="83" t="s">
        <v>32</v>
      </c>
      <c r="F153" s="90">
        <f>430+115+90</f>
        <v>635</v>
      </c>
      <c r="G153" s="244"/>
      <c r="H153" s="85">
        <f t="shared" ref="H153" si="22">ROUND(G153*F153,2)</f>
        <v>0</v>
      </c>
    </row>
    <row r="154" spans="1:8" s="76" customFormat="1" ht="30" customHeight="1" x14ac:dyDescent="0.2">
      <c r="A154" s="80" t="s">
        <v>632</v>
      </c>
      <c r="B154" s="89" t="s">
        <v>274</v>
      </c>
      <c r="C154" s="82" t="s">
        <v>633</v>
      </c>
      <c r="D154" s="100" t="s">
        <v>634</v>
      </c>
      <c r="E154" s="83"/>
      <c r="F154" s="90"/>
      <c r="G154" s="245"/>
      <c r="H154" s="85"/>
    </row>
    <row r="155" spans="1:8" s="76" customFormat="1" ht="30" customHeight="1" x14ac:dyDescent="0.2">
      <c r="A155" s="154" t="s">
        <v>635</v>
      </c>
      <c r="B155" s="81" t="s">
        <v>33</v>
      </c>
      <c r="C155" s="82" t="s">
        <v>636</v>
      </c>
      <c r="D155" s="229"/>
      <c r="E155" s="83" t="s">
        <v>30</v>
      </c>
      <c r="F155" s="230">
        <v>135</v>
      </c>
      <c r="G155" s="244"/>
      <c r="H155" s="85">
        <f>ROUND(G155*F155,2)</f>
        <v>0</v>
      </c>
    </row>
    <row r="156" spans="1:8" ht="36" customHeight="1" x14ac:dyDescent="0.2">
      <c r="A156" s="146"/>
      <c r="B156" s="151"/>
      <c r="C156" s="155" t="s">
        <v>331</v>
      </c>
      <c r="D156" s="110"/>
      <c r="E156" s="156"/>
      <c r="F156" s="110"/>
      <c r="G156" s="243"/>
      <c r="H156" s="153"/>
    </row>
    <row r="157" spans="1:8" s="76" customFormat="1" ht="30" customHeight="1" x14ac:dyDescent="0.2">
      <c r="A157" s="88" t="s">
        <v>377</v>
      </c>
      <c r="B157" s="89" t="s">
        <v>275</v>
      </c>
      <c r="C157" s="82" t="s">
        <v>378</v>
      </c>
      <c r="D157" s="100" t="s">
        <v>162</v>
      </c>
      <c r="E157" s="83"/>
      <c r="F157" s="90"/>
      <c r="G157" s="245"/>
      <c r="H157" s="85"/>
    </row>
    <row r="158" spans="1:8" s="76" customFormat="1" ht="43.9" customHeight="1" x14ac:dyDescent="0.2">
      <c r="A158" s="88" t="s">
        <v>379</v>
      </c>
      <c r="B158" s="81" t="s">
        <v>33</v>
      </c>
      <c r="C158" s="82" t="s">
        <v>218</v>
      </c>
      <c r="D158" s="100" t="s">
        <v>2</v>
      </c>
      <c r="E158" s="83" t="s">
        <v>32</v>
      </c>
      <c r="F158" s="90">
        <f>430+55+15+15+15</f>
        <v>530</v>
      </c>
      <c r="G158" s="244"/>
      <c r="H158" s="85">
        <f>ROUND(G158*F158,2)</f>
        <v>0</v>
      </c>
    </row>
    <row r="159" spans="1:8" s="76" customFormat="1" ht="30" customHeight="1" x14ac:dyDescent="0.2">
      <c r="A159" s="88" t="s">
        <v>380</v>
      </c>
      <c r="B159" s="89" t="s">
        <v>276</v>
      </c>
      <c r="C159" s="82" t="s">
        <v>381</v>
      </c>
      <c r="D159" s="100" t="s">
        <v>162</v>
      </c>
      <c r="E159" s="83"/>
      <c r="F159" s="90"/>
      <c r="G159" s="245"/>
      <c r="H159" s="85"/>
    </row>
    <row r="160" spans="1:8" s="76" customFormat="1" ht="43.9" customHeight="1" x14ac:dyDescent="0.2">
      <c r="A160" s="88" t="s">
        <v>382</v>
      </c>
      <c r="B160" s="81" t="s">
        <v>33</v>
      </c>
      <c r="C160" s="82" t="s">
        <v>219</v>
      </c>
      <c r="D160" s="100" t="s">
        <v>2</v>
      </c>
      <c r="E160" s="83" t="s">
        <v>32</v>
      </c>
      <c r="F160" s="90">
        <v>80</v>
      </c>
      <c r="G160" s="244"/>
      <c r="H160" s="85">
        <f t="shared" ref="H160:H163" si="23">ROUND(G160*F160,2)</f>
        <v>0</v>
      </c>
    </row>
    <row r="161" spans="1:8" s="76" customFormat="1" ht="43.9" customHeight="1" x14ac:dyDescent="0.2">
      <c r="A161" s="88" t="s">
        <v>383</v>
      </c>
      <c r="B161" s="81" t="s">
        <v>40</v>
      </c>
      <c r="C161" s="82" t="s">
        <v>220</v>
      </c>
      <c r="D161" s="100" t="s">
        <v>2</v>
      </c>
      <c r="E161" s="83" t="s">
        <v>32</v>
      </c>
      <c r="F161" s="90">
        <v>80</v>
      </c>
      <c r="G161" s="244"/>
      <c r="H161" s="85">
        <f t="shared" si="23"/>
        <v>0</v>
      </c>
    </row>
    <row r="162" spans="1:8" s="76" customFormat="1" ht="43.9" customHeight="1" x14ac:dyDescent="0.2">
      <c r="A162" s="88" t="s">
        <v>384</v>
      </c>
      <c r="B162" s="81" t="s">
        <v>50</v>
      </c>
      <c r="C162" s="82" t="s">
        <v>385</v>
      </c>
      <c r="D162" s="100" t="s">
        <v>2</v>
      </c>
      <c r="E162" s="83" t="s">
        <v>32</v>
      </c>
      <c r="F162" s="90">
        <v>15</v>
      </c>
      <c r="G162" s="244"/>
      <c r="H162" s="85">
        <f t="shared" si="23"/>
        <v>0</v>
      </c>
    </row>
    <row r="163" spans="1:8" s="76" customFormat="1" ht="43.9" customHeight="1" x14ac:dyDescent="0.2">
      <c r="A163" s="88" t="s">
        <v>386</v>
      </c>
      <c r="B163" s="81" t="s">
        <v>61</v>
      </c>
      <c r="C163" s="82" t="s">
        <v>221</v>
      </c>
      <c r="D163" s="100" t="s">
        <v>2</v>
      </c>
      <c r="E163" s="83" t="s">
        <v>32</v>
      </c>
      <c r="F163" s="90">
        <v>100</v>
      </c>
      <c r="G163" s="244"/>
      <c r="H163" s="85">
        <f t="shared" si="23"/>
        <v>0</v>
      </c>
    </row>
    <row r="164" spans="1:8" s="76" customFormat="1" ht="30" customHeight="1" x14ac:dyDescent="0.2">
      <c r="A164" s="103"/>
      <c r="B164" s="104" t="s">
        <v>277</v>
      </c>
      <c r="C164" s="98" t="s">
        <v>387</v>
      </c>
      <c r="D164" s="158" t="s">
        <v>161</v>
      </c>
      <c r="E164" s="105" t="s">
        <v>32</v>
      </c>
      <c r="F164" s="159">
        <f>0.15*SUM(F158:F163)</f>
        <v>121</v>
      </c>
      <c r="G164" s="246"/>
      <c r="H164" s="106">
        <f>ROUND(G164*F164,2)</f>
        <v>0</v>
      </c>
    </row>
    <row r="165" spans="1:8" s="76" customFormat="1" ht="30" customHeight="1" x14ac:dyDescent="0.2">
      <c r="A165" s="88" t="s">
        <v>41</v>
      </c>
      <c r="B165" s="89" t="s">
        <v>278</v>
      </c>
      <c r="C165" s="82" t="s">
        <v>42</v>
      </c>
      <c r="D165" s="100" t="s">
        <v>162</v>
      </c>
      <c r="E165" s="83"/>
      <c r="F165" s="90"/>
      <c r="G165" s="245"/>
      <c r="H165" s="85"/>
    </row>
    <row r="166" spans="1:8" s="76" customFormat="1" ht="30" customHeight="1" x14ac:dyDescent="0.2">
      <c r="A166" s="88" t="s">
        <v>43</v>
      </c>
      <c r="B166" s="81" t="s">
        <v>33</v>
      </c>
      <c r="C166" s="82" t="s">
        <v>44</v>
      </c>
      <c r="D166" s="100" t="s">
        <v>2</v>
      </c>
      <c r="E166" s="83" t="s">
        <v>39</v>
      </c>
      <c r="F166" s="90">
        <f>540+10+10</f>
        <v>560</v>
      </c>
      <c r="G166" s="244"/>
      <c r="H166" s="85">
        <f>ROUND(G166*F166,2)</f>
        <v>0</v>
      </c>
    </row>
    <row r="167" spans="1:8" s="76" customFormat="1" ht="30" customHeight="1" x14ac:dyDescent="0.2">
      <c r="A167" s="88" t="s">
        <v>45</v>
      </c>
      <c r="B167" s="89" t="s">
        <v>279</v>
      </c>
      <c r="C167" s="82" t="s">
        <v>46</v>
      </c>
      <c r="D167" s="100" t="s">
        <v>162</v>
      </c>
      <c r="E167" s="83"/>
      <c r="F167" s="90"/>
      <c r="G167" s="245"/>
      <c r="H167" s="85"/>
    </row>
    <row r="168" spans="1:8" s="76" customFormat="1" ht="30" customHeight="1" x14ac:dyDescent="0.2">
      <c r="A168" s="176" t="s">
        <v>163</v>
      </c>
      <c r="B168" s="177" t="s">
        <v>33</v>
      </c>
      <c r="C168" s="178" t="s">
        <v>164</v>
      </c>
      <c r="D168" s="177" t="s">
        <v>2</v>
      </c>
      <c r="E168" s="177" t="s">
        <v>39</v>
      </c>
      <c r="F168" s="90">
        <f>200+10+10</f>
        <v>220</v>
      </c>
      <c r="G168" s="244"/>
      <c r="H168" s="85">
        <f>ROUND(G168*F168,2)</f>
        <v>0</v>
      </c>
    </row>
    <row r="169" spans="1:8" s="76" customFormat="1" ht="30" customHeight="1" x14ac:dyDescent="0.2">
      <c r="A169" s="88" t="s">
        <v>47</v>
      </c>
      <c r="B169" s="81" t="s">
        <v>40</v>
      </c>
      <c r="C169" s="82" t="s">
        <v>48</v>
      </c>
      <c r="D169" s="100" t="s">
        <v>2</v>
      </c>
      <c r="E169" s="83" t="s">
        <v>39</v>
      </c>
      <c r="F169" s="90">
        <f>1110+15+15</f>
        <v>1140</v>
      </c>
      <c r="G169" s="244"/>
      <c r="H169" s="85">
        <f>ROUND(G169*F169,2)</f>
        <v>0</v>
      </c>
    </row>
    <row r="170" spans="1:8" s="60" customFormat="1" ht="43.9" customHeight="1" x14ac:dyDescent="0.2">
      <c r="A170" s="88" t="s">
        <v>153</v>
      </c>
      <c r="B170" s="89" t="s">
        <v>280</v>
      </c>
      <c r="C170" s="82" t="s">
        <v>154</v>
      </c>
      <c r="D170" s="100" t="s">
        <v>94</v>
      </c>
      <c r="E170" s="83"/>
      <c r="F170" s="90"/>
      <c r="G170" s="245"/>
      <c r="H170" s="85"/>
    </row>
    <row r="171" spans="1:8" s="76" customFormat="1" ht="30" customHeight="1" x14ac:dyDescent="0.2">
      <c r="A171" s="88" t="s">
        <v>165</v>
      </c>
      <c r="B171" s="81" t="s">
        <v>33</v>
      </c>
      <c r="C171" s="82" t="s">
        <v>166</v>
      </c>
      <c r="D171" s="100" t="s">
        <v>2</v>
      </c>
      <c r="E171" s="83" t="s">
        <v>32</v>
      </c>
      <c r="F171" s="90">
        <f>30+15</f>
        <v>45</v>
      </c>
      <c r="G171" s="244"/>
      <c r="H171" s="85">
        <f t="shared" ref="H171" si="24">ROUND(G171*F171,2)</f>
        <v>0</v>
      </c>
    </row>
    <row r="172" spans="1:8" s="60" customFormat="1" ht="43.9" customHeight="1" x14ac:dyDescent="0.2">
      <c r="A172" s="88" t="s">
        <v>226</v>
      </c>
      <c r="B172" s="89" t="s">
        <v>281</v>
      </c>
      <c r="C172" s="82" t="s">
        <v>227</v>
      </c>
      <c r="D172" s="100" t="s">
        <v>94</v>
      </c>
      <c r="E172" s="83"/>
      <c r="F172" s="90"/>
      <c r="G172" s="245"/>
      <c r="H172" s="85"/>
    </row>
    <row r="173" spans="1:8" s="76" customFormat="1" ht="30" customHeight="1" x14ac:dyDescent="0.2">
      <c r="A173" s="88" t="s">
        <v>228</v>
      </c>
      <c r="B173" s="81" t="s">
        <v>33</v>
      </c>
      <c r="C173" s="82" t="s">
        <v>95</v>
      </c>
      <c r="D173" s="100" t="s">
        <v>229</v>
      </c>
      <c r="E173" s="83"/>
      <c r="F173" s="90"/>
      <c r="G173" s="245"/>
      <c r="H173" s="85"/>
    </row>
    <row r="174" spans="1:8" s="76" customFormat="1" ht="30" customHeight="1" x14ac:dyDescent="0.2">
      <c r="A174" s="88" t="s">
        <v>230</v>
      </c>
      <c r="B174" s="160" t="s">
        <v>96</v>
      </c>
      <c r="C174" s="82" t="s">
        <v>231</v>
      </c>
      <c r="D174" s="100"/>
      <c r="E174" s="83" t="s">
        <v>32</v>
      </c>
      <c r="F174" s="90">
        <f>130+20+15</f>
        <v>165</v>
      </c>
      <c r="G174" s="244"/>
      <c r="H174" s="85">
        <f t="shared" ref="H174:H176" si="25">ROUND(G174*F174,2)</f>
        <v>0</v>
      </c>
    </row>
    <row r="175" spans="1:8" s="76" customFormat="1" ht="30" customHeight="1" x14ac:dyDescent="0.2">
      <c r="A175" s="88" t="s">
        <v>232</v>
      </c>
      <c r="B175" s="160" t="s">
        <v>97</v>
      </c>
      <c r="C175" s="82" t="s">
        <v>233</v>
      </c>
      <c r="D175" s="100"/>
      <c r="E175" s="83" t="s">
        <v>32</v>
      </c>
      <c r="F175" s="90">
        <v>105</v>
      </c>
      <c r="G175" s="244"/>
      <c r="H175" s="85">
        <f t="shared" si="25"/>
        <v>0</v>
      </c>
    </row>
    <row r="176" spans="1:8" s="76" customFormat="1" ht="30" customHeight="1" x14ac:dyDescent="0.2">
      <c r="A176" s="88" t="s">
        <v>253</v>
      </c>
      <c r="B176" s="160" t="s">
        <v>98</v>
      </c>
      <c r="C176" s="82" t="s">
        <v>254</v>
      </c>
      <c r="D176" s="100" t="s">
        <v>2</v>
      </c>
      <c r="E176" s="83" t="s">
        <v>32</v>
      </c>
      <c r="F176" s="90">
        <v>85</v>
      </c>
      <c r="G176" s="244"/>
      <c r="H176" s="85">
        <f t="shared" si="25"/>
        <v>0</v>
      </c>
    </row>
    <row r="177" spans="1:8" s="60" customFormat="1" ht="30" customHeight="1" x14ac:dyDescent="0.2">
      <c r="A177" s="88" t="s">
        <v>234</v>
      </c>
      <c r="B177" s="89" t="s">
        <v>282</v>
      </c>
      <c r="C177" s="82" t="s">
        <v>235</v>
      </c>
      <c r="D177" s="100" t="s">
        <v>236</v>
      </c>
      <c r="E177" s="83"/>
      <c r="F177" s="90"/>
      <c r="G177" s="245"/>
      <c r="H177" s="85"/>
    </row>
    <row r="178" spans="1:8" s="76" customFormat="1" ht="30" customHeight="1" x14ac:dyDescent="0.2">
      <c r="A178" s="88" t="s">
        <v>388</v>
      </c>
      <c r="B178" s="81" t="s">
        <v>33</v>
      </c>
      <c r="C178" s="82" t="s">
        <v>389</v>
      </c>
      <c r="D178" s="100" t="s">
        <v>2</v>
      </c>
      <c r="E178" s="83" t="s">
        <v>49</v>
      </c>
      <c r="F178" s="90">
        <f>20+70+50</f>
        <v>140</v>
      </c>
      <c r="G178" s="244"/>
      <c r="H178" s="85">
        <f>ROUND(G178*F178,2)</f>
        <v>0</v>
      </c>
    </row>
    <row r="179" spans="1:8" s="20" customFormat="1" ht="30" customHeight="1" x14ac:dyDescent="0.2">
      <c r="A179" s="15" t="s">
        <v>390</v>
      </c>
      <c r="B179" s="17" t="s">
        <v>40</v>
      </c>
      <c r="C179" s="11" t="s">
        <v>672</v>
      </c>
      <c r="D179" s="16"/>
      <c r="E179" s="13" t="s">
        <v>49</v>
      </c>
      <c r="F179" s="49">
        <f>40+115+50</f>
        <v>205</v>
      </c>
      <c r="G179" s="250"/>
      <c r="H179" s="43">
        <f t="shared" ref="H179" si="26">ROUND(G179*F179,2)</f>
        <v>0</v>
      </c>
    </row>
    <row r="180" spans="1:8" s="76" customFormat="1" ht="30" customHeight="1" x14ac:dyDescent="0.2">
      <c r="A180" s="88" t="s">
        <v>99</v>
      </c>
      <c r="B180" s="89" t="s">
        <v>283</v>
      </c>
      <c r="C180" s="82" t="s">
        <v>51</v>
      </c>
      <c r="D180" s="100" t="s">
        <v>236</v>
      </c>
      <c r="E180" s="83"/>
      <c r="F180" s="90"/>
      <c r="G180" s="245"/>
      <c r="H180" s="85"/>
    </row>
    <row r="181" spans="1:8" s="20" customFormat="1" ht="30" x14ac:dyDescent="0.2">
      <c r="A181" s="15" t="s">
        <v>391</v>
      </c>
      <c r="B181" s="17" t="s">
        <v>33</v>
      </c>
      <c r="C181" s="11" t="s">
        <v>392</v>
      </c>
      <c r="D181" s="16" t="s">
        <v>296</v>
      </c>
      <c r="E181" s="13"/>
      <c r="F181" s="49"/>
      <c r="G181" s="251"/>
      <c r="H181" s="43"/>
    </row>
    <row r="182" spans="1:8" s="91" customFormat="1" ht="30" customHeight="1" x14ac:dyDescent="0.2">
      <c r="A182" s="88" t="s">
        <v>396</v>
      </c>
      <c r="B182" s="92" t="s">
        <v>96</v>
      </c>
      <c r="C182" s="93" t="s">
        <v>305</v>
      </c>
      <c r="D182" s="94"/>
      <c r="E182" s="95" t="s">
        <v>49</v>
      </c>
      <c r="F182" s="96">
        <v>10</v>
      </c>
      <c r="G182" s="244"/>
      <c r="H182" s="97">
        <f>ROUND(G182*F182,2)</f>
        <v>0</v>
      </c>
    </row>
    <row r="183" spans="1:8" s="91" customFormat="1" ht="30" customHeight="1" x14ac:dyDescent="0.2">
      <c r="A183" s="88" t="s">
        <v>397</v>
      </c>
      <c r="B183" s="92" t="s">
        <v>97</v>
      </c>
      <c r="C183" s="93" t="s">
        <v>393</v>
      </c>
      <c r="D183" s="94"/>
      <c r="E183" s="95" t="s">
        <v>49</v>
      </c>
      <c r="F183" s="96">
        <v>330</v>
      </c>
      <c r="G183" s="244"/>
      <c r="H183" s="97">
        <f>ROUND(G183*F183,2)</f>
        <v>0</v>
      </c>
    </row>
    <row r="184" spans="1:8" s="91" customFormat="1" ht="30" customHeight="1" x14ac:dyDescent="0.2">
      <c r="A184" s="88" t="s">
        <v>398</v>
      </c>
      <c r="B184" s="92" t="s">
        <v>394</v>
      </c>
      <c r="C184" s="93" t="s">
        <v>395</v>
      </c>
      <c r="D184" s="94" t="s">
        <v>2</v>
      </c>
      <c r="E184" s="95" t="s">
        <v>49</v>
      </c>
      <c r="F184" s="96">
        <v>415</v>
      </c>
      <c r="G184" s="244"/>
      <c r="H184" s="97">
        <f>ROUND(G184*F184,2)</f>
        <v>0</v>
      </c>
    </row>
    <row r="185" spans="1:8" s="76" customFormat="1" ht="39.75" customHeight="1" x14ac:dyDescent="0.2">
      <c r="A185" s="88" t="s">
        <v>399</v>
      </c>
      <c r="B185" s="81" t="s">
        <v>40</v>
      </c>
      <c r="C185" s="82" t="s">
        <v>167</v>
      </c>
      <c r="D185" s="100" t="s">
        <v>101</v>
      </c>
      <c r="E185" s="83" t="s">
        <v>49</v>
      </c>
      <c r="F185" s="90">
        <v>215</v>
      </c>
      <c r="G185" s="244"/>
      <c r="H185" s="85">
        <f>ROUND(G185*F185,2)</f>
        <v>0</v>
      </c>
    </row>
    <row r="186" spans="1:8" s="76" customFormat="1" ht="30" customHeight="1" x14ac:dyDescent="0.2">
      <c r="A186" s="88" t="s">
        <v>168</v>
      </c>
      <c r="B186" s="81" t="s">
        <v>50</v>
      </c>
      <c r="C186" s="82" t="s">
        <v>102</v>
      </c>
      <c r="D186" s="100" t="s">
        <v>103</v>
      </c>
      <c r="E186" s="83" t="s">
        <v>49</v>
      </c>
      <c r="F186" s="90">
        <v>100</v>
      </c>
      <c r="G186" s="244"/>
      <c r="H186" s="85">
        <f t="shared" ref="H186" si="27">ROUND(G186*F186,2)</f>
        <v>0</v>
      </c>
    </row>
    <row r="187" spans="1:8" s="76" customFormat="1" ht="43.9" customHeight="1" x14ac:dyDescent="0.2">
      <c r="A187" s="88" t="s">
        <v>169</v>
      </c>
      <c r="B187" s="89" t="s">
        <v>284</v>
      </c>
      <c r="C187" s="82" t="s">
        <v>170</v>
      </c>
      <c r="D187" s="100" t="s">
        <v>371</v>
      </c>
      <c r="E187" s="162"/>
      <c r="F187" s="90"/>
      <c r="G187" s="245"/>
      <c r="H187" s="85"/>
    </row>
    <row r="188" spans="1:8" s="76" customFormat="1" ht="30" customHeight="1" x14ac:dyDescent="0.2">
      <c r="A188" s="88" t="s">
        <v>237</v>
      </c>
      <c r="B188" s="81" t="s">
        <v>33</v>
      </c>
      <c r="C188" s="82" t="s">
        <v>238</v>
      </c>
      <c r="D188" s="100"/>
      <c r="E188" s="83"/>
      <c r="F188" s="90"/>
      <c r="G188" s="245"/>
      <c r="H188" s="85"/>
    </row>
    <row r="189" spans="1:8" s="76" customFormat="1" ht="30" customHeight="1" x14ac:dyDescent="0.2">
      <c r="A189" s="88" t="s">
        <v>171</v>
      </c>
      <c r="B189" s="160" t="s">
        <v>96</v>
      </c>
      <c r="C189" s="82" t="s">
        <v>114</v>
      </c>
      <c r="D189" s="100"/>
      <c r="E189" s="83" t="s">
        <v>34</v>
      </c>
      <c r="F189" s="90">
        <v>1435</v>
      </c>
      <c r="G189" s="244"/>
      <c r="H189" s="85">
        <f>ROUND(G189*F189,2)</f>
        <v>0</v>
      </c>
    </row>
    <row r="190" spans="1:8" s="76" customFormat="1" ht="30" customHeight="1" x14ac:dyDescent="0.2">
      <c r="A190" s="88" t="s">
        <v>172</v>
      </c>
      <c r="B190" s="81" t="s">
        <v>40</v>
      </c>
      <c r="C190" s="82" t="s">
        <v>69</v>
      </c>
      <c r="D190" s="100"/>
      <c r="E190" s="83"/>
      <c r="F190" s="90"/>
      <c r="G190" s="245"/>
      <c r="H190" s="85"/>
    </row>
    <row r="191" spans="1:8" s="76" customFormat="1" ht="30" customHeight="1" x14ac:dyDescent="0.2">
      <c r="A191" s="103" t="s">
        <v>173</v>
      </c>
      <c r="B191" s="171" t="s">
        <v>96</v>
      </c>
      <c r="C191" s="98" t="s">
        <v>114</v>
      </c>
      <c r="D191" s="158"/>
      <c r="E191" s="105" t="s">
        <v>34</v>
      </c>
      <c r="F191" s="159">
        <v>360</v>
      </c>
      <c r="G191" s="246"/>
      <c r="H191" s="106">
        <f>ROUND(G191*F191,2)</f>
        <v>0</v>
      </c>
    </row>
    <row r="192" spans="1:8" s="60" customFormat="1" ht="30" customHeight="1" x14ac:dyDescent="0.2">
      <c r="A192" s="88" t="s">
        <v>104</v>
      </c>
      <c r="B192" s="89" t="s">
        <v>285</v>
      </c>
      <c r="C192" s="82" t="s">
        <v>106</v>
      </c>
      <c r="D192" s="100" t="s">
        <v>239</v>
      </c>
      <c r="E192" s="83"/>
      <c r="F192" s="90"/>
      <c r="G192" s="245"/>
      <c r="H192" s="85"/>
    </row>
    <row r="193" spans="1:8" s="76" customFormat="1" ht="30" customHeight="1" x14ac:dyDescent="0.2">
      <c r="A193" s="88" t="s">
        <v>107</v>
      </c>
      <c r="B193" s="81" t="s">
        <v>33</v>
      </c>
      <c r="C193" s="82" t="s">
        <v>240</v>
      </c>
      <c r="D193" s="100" t="s">
        <v>2</v>
      </c>
      <c r="E193" s="83" t="s">
        <v>32</v>
      </c>
      <c r="F193" s="90">
        <v>5000</v>
      </c>
      <c r="G193" s="244"/>
      <c r="H193" s="85">
        <f t="shared" ref="H193:H196" si="28">ROUND(G193*F193,2)</f>
        <v>0</v>
      </c>
    </row>
    <row r="194" spans="1:8" s="76" customFormat="1" ht="30" customHeight="1" x14ac:dyDescent="0.2">
      <c r="A194" s="88" t="s">
        <v>241</v>
      </c>
      <c r="B194" s="81" t="s">
        <v>40</v>
      </c>
      <c r="C194" s="82" t="s">
        <v>242</v>
      </c>
      <c r="D194" s="100" t="s">
        <v>2</v>
      </c>
      <c r="E194" s="83" t="s">
        <v>32</v>
      </c>
      <c r="F194" s="90">
        <v>5000</v>
      </c>
      <c r="G194" s="244"/>
      <c r="H194" s="85">
        <f t="shared" si="28"/>
        <v>0</v>
      </c>
    </row>
    <row r="195" spans="1:8" s="76" customFormat="1" ht="30" customHeight="1" x14ac:dyDescent="0.2">
      <c r="A195" s="88" t="s">
        <v>243</v>
      </c>
      <c r="B195" s="81" t="s">
        <v>50</v>
      </c>
      <c r="C195" s="82" t="s">
        <v>244</v>
      </c>
      <c r="D195" s="100" t="s">
        <v>2</v>
      </c>
      <c r="E195" s="83" t="s">
        <v>32</v>
      </c>
      <c r="F195" s="90">
        <v>100</v>
      </c>
      <c r="G195" s="244"/>
      <c r="H195" s="85">
        <f t="shared" si="28"/>
        <v>0</v>
      </c>
    </row>
    <row r="196" spans="1:8" s="60" customFormat="1" ht="30" customHeight="1" x14ac:dyDescent="0.2">
      <c r="A196" s="88" t="s">
        <v>400</v>
      </c>
      <c r="B196" s="89" t="s">
        <v>286</v>
      </c>
      <c r="C196" s="82" t="s">
        <v>401</v>
      </c>
      <c r="D196" s="100" t="s">
        <v>206</v>
      </c>
      <c r="E196" s="83" t="s">
        <v>32</v>
      </c>
      <c r="F196" s="84">
        <v>7120</v>
      </c>
      <c r="G196" s="244"/>
      <c r="H196" s="85">
        <f t="shared" si="28"/>
        <v>0</v>
      </c>
    </row>
    <row r="197" spans="1:8" s="76" customFormat="1" ht="30" customHeight="1" x14ac:dyDescent="0.2">
      <c r="A197" s="88" t="s">
        <v>108</v>
      </c>
      <c r="B197" s="89" t="s">
        <v>287</v>
      </c>
      <c r="C197" s="82" t="s">
        <v>110</v>
      </c>
      <c r="D197" s="100" t="s">
        <v>174</v>
      </c>
      <c r="E197" s="83" t="s">
        <v>39</v>
      </c>
      <c r="F197" s="84">
        <f>72+8+6</f>
        <v>86</v>
      </c>
      <c r="G197" s="244"/>
      <c r="H197" s="85">
        <f>ROUND(G197*F197,2)</f>
        <v>0</v>
      </c>
    </row>
    <row r="198" spans="1:8" ht="36" customHeight="1" x14ac:dyDescent="0.2">
      <c r="A198" s="146"/>
      <c r="B198" s="161"/>
      <c r="C198" s="155" t="s">
        <v>20</v>
      </c>
      <c r="D198" s="110"/>
      <c r="E198" s="109"/>
      <c r="F198" s="109"/>
      <c r="G198" s="243"/>
      <c r="H198" s="153"/>
    </row>
    <row r="199" spans="1:8" s="60" customFormat="1" ht="43.9" customHeight="1" x14ac:dyDescent="0.2">
      <c r="A199" s="80" t="s">
        <v>54</v>
      </c>
      <c r="B199" s="89" t="s">
        <v>288</v>
      </c>
      <c r="C199" s="82" t="s">
        <v>55</v>
      </c>
      <c r="D199" s="100" t="s">
        <v>176</v>
      </c>
      <c r="E199" s="83"/>
      <c r="F199" s="84"/>
      <c r="G199" s="245"/>
      <c r="H199" s="101"/>
    </row>
    <row r="200" spans="1:8" s="60" customFormat="1" ht="30" customHeight="1" x14ac:dyDescent="0.2">
      <c r="A200" s="80"/>
      <c r="B200" s="81" t="s">
        <v>33</v>
      </c>
      <c r="C200" s="82" t="s">
        <v>402</v>
      </c>
      <c r="D200" s="100" t="s">
        <v>472</v>
      </c>
      <c r="E200" s="83" t="s">
        <v>49</v>
      </c>
      <c r="F200" s="84">
        <v>525</v>
      </c>
      <c r="G200" s="244"/>
      <c r="H200" s="85">
        <f>ROUND(G200*F200,2)</f>
        <v>0</v>
      </c>
    </row>
    <row r="201" spans="1:8" s="60" customFormat="1" ht="30" customHeight="1" x14ac:dyDescent="0.2">
      <c r="A201" s="80" t="s">
        <v>157</v>
      </c>
      <c r="B201" s="89" t="s">
        <v>289</v>
      </c>
      <c r="C201" s="82" t="s">
        <v>158</v>
      </c>
      <c r="D201" s="100" t="s">
        <v>159</v>
      </c>
      <c r="E201" s="83" t="s">
        <v>32</v>
      </c>
      <c r="F201" s="84">
        <v>330</v>
      </c>
      <c r="G201" s="244"/>
      <c r="H201" s="85">
        <f t="shared" ref="H201" si="29">ROUND(G201*F201,2)</f>
        <v>0</v>
      </c>
    </row>
    <row r="202" spans="1:8" ht="36" customHeight="1" x14ac:dyDescent="0.2">
      <c r="A202" s="146"/>
      <c r="B202" s="161"/>
      <c r="C202" s="155" t="s">
        <v>21</v>
      </c>
      <c r="D202" s="110"/>
      <c r="E202" s="168"/>
      <c r="F202" s="109"/>
      <c r="G202" s="243"/>
      <c r="H202" s="153"/>
    </row>
    <row r="203" spans="1:8" s="60" customFormat="1" ht="30" customHeight="1" x14ac:dyDescent="0.2">
      <c r="A203" s="80" t="s">
        <v>56</v>
      </c>
      <c r="B203" s="89" t="s">
        <v>290</v>
      </c>
      <c r="C203" s="82" t="s">
        <v>57</v>
      </c>
      <c r="D203" s="100" t="s">
        <v>116</v>
      </c>
      <c r="E203" s="83" t="s">
        <v>49</v>
      </c>
      <c r="F203" s="84">
        <v>1700</v>
      </c>
      <c r="G203" s="244"/>
      <c r="H203" s="85">
        <f>ROUND(G203*F203,2)</f>
        <v>0</v>
      </c>
    </row>
    <row r="204" spans="1:8" ht="48" customHeight="1" x14ac:dyDescent="0.2">
      <c r="A204" s="146"/>
      <c r="B204" s="161"/>
      <c r="C204" s="155" t="s">
        <v>22</v>
      </c>
      <c r="D204" s="110"/>
      <c r="E204" s="168"/>
      <c r="F204" s="109"/>
      <c r="G204" s="243"/>
      <c r="H204" s="153"/>
    </row>
    <row r="205" spans="1:8" s="60" customFormat="1" ht="30" customHeight="1" x14ac:dyDescent="0.2">
      <c r="A205" s="80" t="s">
        <v>117</v>
      </c>
      <c r="B205" s="89" t="s">
        <v>291</v>
      </c>
      <c r="C205" s="82" t="s">
        <v>119</v>
      </c>
      <c r="D205" s="100" t="s">
        <v>120</v>
      </c>
      <c r="E205" s="83"/>
      <c r="F205" s="84"/>
      <c r="G205" s="245"/>
      <c r="H205" s="101"/>
    </row>
    <row r="206" spans="1:8" s="60" customFormat="1" ht="30" customHeight="1" x14ac:dyDescent="0.2">
      <c r="A206" s="80" t="s">
        <v>121</v>
      </c>
      <c r="B206" s="81" t="s">
        <v>33</v>
      </c>
      <c r="C206" s="82" t="s">
        <v>177</v>
      </c>
      <c r="D206" s="100"/>
      <c r="E206" s="83" t="s">
        <v>39</v>
      </c>
      <c r="F206" s="84">
        <v>3</v>
      </c>
      <c r="G206" s="244"/>
      <c r="H206" s="85">
        <f>ROUND(G206*F206,2)</f>
        <v>0</v>
      </c>
    </row>
    <row r="207" spans="1:8" s="76" customFormat="1" ht="30" customHeight="1" x14ac:dyDescent="0.2">
      <c r="A207" s="80" t="s">
        <v>122</v>
      </c>
      <c r="B207" s="89" t="s">
        <v>324</v>
      </c>
      <c r="C207" s="82" t="s">
        <v>124</v>
      </c>
      <c r="D207" s="100" t="s">
        <v>120</v>
      </c>
      <c r="E207" s="83"/>
      <c r="F207" s="84"/>
      <c r="G207" s="245"/>
      <c r="H207" s="101"/>
    </row>
    <row r="208" spans="1:8" s="76" customFormat="1" ht="30" customHeight="1" x14ac:dyDescent="0.2">
      <c r="A208" s="80" t="s">
        <v>125</v>
      </c>
      <c r="B208" s="81" t="s">
        <v>33</v>
      </c>
      <c r="C208" s="82" t="s">
        <v>126</v>
      </c>
      <c r="D208" s="100"/>
      <c r="E208" s="83"/>
      <c r="F208" s="84"/>
      <c r="G208" s="245"/>
      <c r="H208" s="101"/>
    </row>
    <row r="209" spans="1:8" s="76" customFormat="1" ht="34.5" customHeight="1" x14ac:dyDescent="0.2">
      <c r="A209" s="80" t="s">
        <v>127</v>
      </c>
      <c r="B209" s="160" t="s">
        <v>96</v>
      </c>
      <c r="C209" s="82" t="s">
        <v>487</v>
      </c>
      <c r="D209" s="100"/>
      <c r="E209" s="83" t="s">
        <v>49</v>
      </c>
      <c r="F209" s="84">
        <v>9</v>
      </c>
      <c r="G209" s="244"/>
      <c r="H209" s="85">
        <f>ROUND(G209*F209,2)</f>
        <v>0</v>
      </c>
    </row>
    <row r="210" spans="1:8" s="76" customFormat="1" ht="35.25" customHeight="1" x14ac:dyDescent="0.2">
      <c r="A210" s="80" t="s">
        <v>198</v>
      </c>
      <c r="B210" s="89" t="s">
        <v>325</v>
      </c>
      <c r="C210" s="82" t="s">
        <v>199</v>
      </c>
      <c r="D210" s="100" t="s">
        <v>120</v>
      </c>
      <c r="E210" s="83"/>
      <c r="F210" s="84"/>
      <c r="G210" s="245"/>
      <c r="H210" s="101"/>
    </row>
    <row r="211" spans="1:8" s="76" customFormat="1" ht="30" customHeight="1" x14ac:dyDescent="0.2">
      <c r="A211" s="80" t="s">
        <v>200</v>
      </c>
      <c r="B211" s="81" t="s">
        <v>33</v>
      </c>
      <c r="C211" s="82" t="s">
        <v>156</v>
      </c>
      <c r="D211" s="100"/>
      <c r="E211" s="83"/>
      <c r="F211" s="84"/>
      <c r="G211" s="245"/>
      <c r="H211" s="101"/>
    </row>
    <row r="212" spans="1:8" s="76" customFormat="1" ht="30" customHeight="1" x14ac:dyDescent="0.2">
      <c r="A212" s="80" t="s">
        <v>201</v>
      </c>
      <c r="B212" s="160" t="s">
        <v>96</v>
      </c>
      <c r="C212" s="82" t="s">
        <v>202</v>
      </c>
      <c r="D212" s="100"/>
      <c r="E212" s="83" t="s">
        <v>39</v>
      </c>
      <c r="F212" s="84">
        <v>5</v>
      </c>
      <c r="G212" s="244"/>
      <c r="H212" s="85">
        <f>ROUND(G212*F212,2)</f>
        <v>0</v>
      </c>
    </row>
    <row r="213" spans="1:8" s="76" customFormat="1" ht="35.25" customHeight="1" x14ac:dyDescent="0.2">
      <c r="A213" s="80" t="s">
        <v>321</v>
      </c>
      <c r="B213" s="89" t="s">
        <v>326</v>
      </c>
      <c r="C213" s="82" t="s">
        <v>322</v>
      </c>
      <c r="D213" s="100" t="s">
        <v>120</v>
      </c>
      <c r="E213" s="83"/>
      <c r="F213" s="84"/>
      <c r="G213" s="245"/>
      <c r="H213" s="101"/>
    </row>
    <row r="214" spans="1:8" s="76" customFormat="1" ht="30" customHeight="1" x14ac:dyDescent="0.2">
      <c r="A214" s="80" t="s">
        <v>404</v>
      </c>
      <c r="B214" s="81" t="s">
        <v>33</v>
      </c>
      <c r="C214" s="82" t="s">
        <v>405</v>
      </c>
      <c r="D214" s="100"/>
      <c r="E214" s="83"/>
      <c r="F214" s="84"/>
      <c r="G214" s="245"/>
      <c r="H214" s="101"/>
    </row>
    <row r="215" spans="1:8" s="76" customFormat="1" ht="30" customHeight="1" x14ac:dyDescent="0.2">
      <c r="A215" s="80" t="s">
        <v>406</v>
      </c>
      <c r="B215" s="160" t="s">
        <v>96</v>
      </c>
      <c r="C215" s="82" t="s">
        <v>202</v>
      </c>
      <c r="D215" s="100"/>
      <c r="E215" s="83" t="s">
        <v>49</v>
      </c>
      <c r="F215" s="84">
        <v>7</v>
      </c>
      <c r="G215" s="244"/>
      <c r="H215" s="85">
        <f>ROUND(G215*F215,2)</f>
        <v>0</v>
      </c>
    </row>
    <row r="216" spans="1:8" s="76" customFormat="1" ht="38.450000000000003" customHeight="1" x14ac:dyDescent="0.2">
      <c r="A216" s="80" t="s">
        <v>203</v>
      </c>
      <c r="B216" s="89" t="s">
        <v>327</v>
      </c>
      <c r="C216" s="1" t="s">
        <v>204</v>
      </c>
      <c r="D216" s="2" t="s">
        <v>452</v>
      </c>
      <c r="E216" s="83"/>
      <c r="F216" s="179"/>
      <c r="G216" s="245"/>
      <c r="H216" s="101"/>
    </row>
    <row r="217" spans="1:8" s="76" customFormat="1" ht="30" customHeight="1" x14ac:dyDescent="0.2">
      <c r="A217" s="175" t="s">
        <v>205</v>
      </c>
      <c r="B217" s="157" t="s">
        <v>33</v>
      </c>
      <c r="C217" s="98" t="s">
        <v>488</v>
      </c>
      <c r="D217" s="158"/>
      <c r="E217" s="105" t="s">
        <v>49</v>
      </c>
      <c r="F217" s="180">
        <v>22</v>
      </c>
      <c r="G217" s="246"/>
      <c r="H217" s="106">
        <f t="shared" ref="H217" si="30">ROUND(G217*F217,2)</f>
        <v>0</v>
      </c>
    </row>
    <row r="218" spans="1:8" s="87" customFormat="1" ht="30" customHeight="1" x14ac:dyDescent="0.2">
      <c r="A218" s="80" t="s">
        <v>182</v>
      </c>
      <c r="B218" s="89" t="s">
        <v>328</v>
      </c>
      <c r="C218" s="169" t="s">
        <v>183</v>
      </c>
      <c r="D218" s="100" t="s">
        <v>120</v>
      </c>
      <c r="E218" s="83"/>
      <c r="F218" s="84"/>
      <c r="G218" s="245"/>
      <c r="H218" s="101"/>
    </row>
    <row r="219" spans="1:8" s="87" customFormat="1" ht="30" customHeight="1" x14ac:dyDescent="0.2">
      <c r="A219" s="80" t="s">
        <v>184</v>
      </c>
      <c r="B219" s="81" t="s">
        <v>33</v>
      </c>
      <c r="C219" s="169" t="s">
        <v>185</v>
      </c>
      <c r="D219" s="100"/>
      <c r="E219" s="83" t="s">
        <v>39</v>
      </c>
      <c r="F219" s="84">
        <v>3</v>
      </c>
      <c r="G219" s="244"/>
      <c r="H219" s="85">
        <f>ROUND(G219*F219,2)</f>
        <v>0</v>
      </c>
    </row>
    <row r="220" spans="1:8" s="87" customFormat="1" ht="39.950000000000003" customHeight="1" x14ac:dyDescent="0.2">
      <c r="A220" s="80" t="s">
        <v>407</v>
      </c>
      <c r="B220" s="89" t="s">
        <v>329</v>
      </c>
      <c r="C220" s="169" t="s">
        <v>409</v>
      </c>
      <c r="D220" s="100" t="s">
        <v>120</v>
      </c>
      <c r="E220" s="83"/>
      <c r="F220" s="84"/>
      <c r="G220" s="245"/>
      <c r="H220" s="101"/>
    </row>
    <row r="221" spans="1:8" s="87" customFormat="1" ht="30" customHeight="1" x14ac:dyDescent="0.2">
      <c r="A221" s="80" t="s">
        <v>410</v>
      </c>
      <c r="B221" s="81" t="s">
        <v>33</v>
      </c>
      <c r="C221" s="169" t="s">
        <v>411</v>
      </c>
      <c r="D221" s="100"/>
      <c r="E221" s="83" t="s">
        <v>39</v>
      </c>
      <c r="F221" s="84">
        <v>8</v>
      </c>
      <c r="G221" s="244"/>
      <c r="H221" s="85">
        <f>ROUND(G221*F221,2)</f>
        <v>0</v>
      </c>
    </row>
    <row r="222" spans="1:8" s="87" customFormat="1" ht="28.5" customHeight="1" x14ac:dyDescent="0.2">
      <c r="A222" s="80" t="s">
        <v>129</v>
      </c>
      <c r="B222" s="89" t="s">
        <v>330</v>
      </c>
      <c r="C222" s="169" t="s">
        <v>131</v>
      </c>
      <c r="D222" s="100" t="s">
        <v>120</v>
      </c>
      <c r="E222" s="83"/>
      <c r="F222" s="84"/>
      <c r="G222" s="245"/>
      <c r="H222" s="101"/>
    </row>
    <row r="223" spans="1:8" s="87" customFormat="1" ht="39.950000000000003" customHeight="1" x14ac:dyDescent="0.2">
      <c r="A223" s="80" t="s">
        <v>132</v>
      </c>
      <c r="B223" s="81" t="s">
        <v>33</v>
      </c>
      <c r="C223" s="169" t="s">
        <v>494</v>
      </c>
      <c r="D223" s="100"/>
      <c r="E223" s="83"/>
      <c r="F223" s="84"/>
      <c r="G223" s="245"/>
      <c r="H223" s="101"/>
    </row>
    <row r="224" spans="1:8" s="76" customFormat="1" ht="43.9" customHeight="1" x14ac:dyDescent="0.2">
      <c r="A224" s="32" t="s">
        <v>346</v>
      </c>
      <c r="B224" s="160" t="s">
        <v>96</v>
      </c>
      <c r="C224" s="82" t="s">
        <v>666</v>
      </c>
      <c r="D224" s="100"/>
      <c r="E224" s="83" t="s">
        <v>39</v>
      </c>
      <c r="F224" s="84">
        <v>6</v>
      </c>
      <c r="G224" s="244"/>
      <c r="H224" s="85">
        <f t="shared" ref="H224:H228" si="31">ROUND(G224*F224,2)</f>
        <v>0</v>
      </c>
    </row>
    <row r="225" spans="1:8" s="60" customFormat="1" ht="39.950000000000003" customHeight="1" x14ac:dyDescent="0.2">
      <c r="A225" s="80" t="s">
        <v>347</v>
      </c>
      <c r="B225" s="89" t="s">
        <v>444</v>
      </c>
      <c r="C225" s="82" t="s">
        <v>349</v>
      </c>
      <c r="D225" s="100" t="s">
        <v>120</v>
      </c>
      <c r="E225" s="83" t="s">
        <v>39</v>
      </c>
      <c r="F225" s="84">
        <v>2</v>
      </c>
      <c r="G225" s="244"/>
      <c r="H225" s="85">
        <f t="shared" si="31"/>
        <v>0</v>
      </c>
    </row>
    <row r="226" spans="1:8" s="60" customFormat="1" ht="30" customHeight="1" x14ac:dyDescent="0.2">
      <c r="A226" s="80" t="s">
        <v>186</v>
      </c>
      <c r="B226" s="89" t="s">
        <v>445</v>
      </c>
      <c r="C226" s="82" t="s">
        <v>187</v>
      </c>
      <c r="D226" s="100" t="s">
        <v>120</v>
      </c>
      <c r="E226" s="83" t="s">
        <v>39</v>
      </c>
      <c r="F226" s="84">
        <v>1</v>
      </c>
      <c r="G226" s="244"/>
      <c r="H226" s="85">
        <f t="shared" si="31"/>
        <v>0</v>
      </c>
    </row>
    <row r="227" spans="1:8" s="60" customFormat="1" ht="30" customHeight="1" x14ac:dyDescent="0.2">
      <c r="A227" s="80" t="s">
        <v>188</v>
      </c>
      <c r="B227" s="89" t="s">
        <v>446</v>
      </c>
      <c r="C227" s="82" t="s">
        <v>189</v>
      </c>
      <c r="D227" s="100" t="s">
        <v>120</v>
      </c>
      <c r="E227" s="83" t="s">
        <v>39</v>
      </c>
      <c r="F227" s="84">
        <v>1</v>
      </c>
      <c r="G227" s="244"/>
      <c r="H227" s="85">
        <f t="shared" si="31"/>
        <v>0</v>
      </c>
    </row>
    <row r="228" spans="1:8" s="60" customFormat="1" ht="30" customHeight="1" x14ac:dyDescent="0.2">
      <c r="A228" s="80" t="s">
        <v>135</v>
      </c>
      <c r="B228" s="89" t="s">
        <v>447</v>
      </c>
      <c r="C228" s="82" t="s">
        <v>137</v>
      </c>
      <c r="D228" s="100" t="s">
        <v>138</v>
      </c>
      <c r="E228" s="83" t="s">
        <v>49</v>
      </c>
      <c r="F228" s="84">
        <v>35</v>
      </c>
      <c r="G228" s="244"/>
      <c r="H228" s="85">
        <f t="shared" si="31"/>
        <v>0</v>
      </c>
    </row>
    <row r="229" spans="1:8" ht="36" customHeight="1" x14ac:dyDescent="0.2">
      <c r="A229" s="146"/>
      <c r="B229" s="172"/>
      <c r="C229" s="155" t="s">
        <v>23</v>
      </c>
      <c r="D229" s="110"/>
      <c r="E229" s="168"/>
      <c r="F229" s="109"/>
      <c r="G229" s="243"/>
      <c r="H229" s="153"/>
    </row>
    <row r="230" spans="1:8" s="76" customFormat="1" ht="43.9" customHeight="1" x14ac:dyDescent="0.2">
      <c r="A230" s="80" t="s">
        <v>58</v>
      </c>
      <c r="B230" s="89" t="s">
        <v>448</v>
      </c>
      <c r="C230" s="1" t="s">
        <v>245</v>
      </c>
      <c r="D230" s="19" t="s">
        <v>246</v>
      </c>
      <c r="E230" s="83" t="s">
        <v>39</v>
      </c>
      <c r="F230" s="84">
        <f>19+1+1</f>
        <v>21</v>
      </c>
      <c r="G230" s="244"/>
      <c r="H230" s="85">
        <f>ROUND(G230*F230,2)</f>
        <v>0</v>
      </c>
    </row>
    <row r="231" spans="1:8" s="60" customFormat="1" ht="30" customHeight="1" x14ac:dyDescent="0.2">
      <c r="A231" s="80" t="s">
        <v>59</v>
      </c>
      <c r="B231" s="89" t="s">
        <v>449</v>
      </c>
      <c r="C231" s="1" t="s">
        <v>247</v>
      </c>
      <c r="D231" s="19" t="s">
        <v>246</v>
      </c>
      <c r="E231" s="83"/>
      <c r="F231" s="84"/>
      <c r="G231" s="245"/>
      <c r="H231" s="101"/>
    </row>
    <row r="232" spans="1:8" s="76" customFormat="1" ht="30" customHeight="1" x14ac:dyDescent="0.2">
      <c r="A232" s="80" t="s">
        <v>195</v>
      </c>
      <c r="B232" s="81" t="s">
        <v>33</v>
      </c>
      <c r="C232" s="82" t="s">
        <v>196</v>
      </c>
      <c r="D232" s="100"/>
      <c r="E232" s="83" t="s">
        <v>39</v>
      </c>
      <c r="F232" s="84">
        <f>F230</f>
        <v>21</v>
      </c>
      <c r="G232" s="244"/>
      <c r="H232" s="85">
        <f>ROUND(G232*F232,2)</f>
        <v>0</v>
      </c>
    </row>
    <row r="233" spans="1:8" s="76" customFormat="1" ht="30" customHeight="1" x14ac:dyDescent="0.2">
      <c r="A233" s="80" t="s">
        <v>60</v>
      </c>
      <c r="B233" s="81" t="s">
        <v>40</v>
      </c>
      <c r="C233" s="82" t="s">
        <v>143</v>
      </c>
      <c r="D233" s="100"/>
      <c r="E233" s="83" t="s">
        <v>39</v>
      </c>
      <c r="F233" s="84">
        <f>F230</f>
        <v>21</v>
      </c>
      <c r="G233" s="244"/>
      <c r="H233" s="85">
        <f>ROUND(G233*F233,2)</f>
        <v>0</v>
      </c>
    </row>
    <row r="234" spans="1:8" ht="36" customHeight="1" x14ac:dyDescent="0.2">
      <c r="A234" s="146"/>
      <c r="B234" s="151"/>
      <c r="C234" s="155" t="s">
        <v>24</v>
      </c>
      <c r="D234" s="110"/>
      <c r="E234" s="156"/>
      <c r="F234" s="110"/>
      <c r="G234" s="243"/>
      <c r="H234" s="153"/>
    </row>
    <row r="235" spans="1:8" s="60" customFormat="1" ht="30" customHeight="1" x14ac:dyDescent="0.2">
      <c r="A235" s="88" t="s">
        <v>62</v>
      </c>
      <c r="B235" s="89" t="s">
        <v>450</v>
      </c>
      <c r="C235" s="82" t="s">
        <v>63</v>
      </c>
      <c r="D235" s="100" t="s">
        <v>148</v>
      </c>
      <c r="E235" s="83"/>
      <c r="F235" s="90"/>
      <c r="G235" s="245"/>
      <c r="H235" s="85"/>
    </row>
    <row r="236" spans="1:8" s="76" customFormat="1" ht="30" customHeight="1" x14ac:dyDescent="0.2">
      <c r="A236" s="88" t="s">
        <v>149</v>
      </c>
      <c r="B236" s="81" t="s">
        <v>33</v>
      </c>
      <c r="C236" s="82" t="s">
        <v>150</v>
      </c>
      <c r="D236" s="100"/>
      <c r="E236" s="83" t="s">
        <v>32</v>
      </c>
      <c r="F236" s="90">
        <f>635+285+245</f>
        <v>1165</v>
      </c>
      <c r="G236" s="244"/>
      <c r="H236" s="85">
        <f>ROUND(G236*F236,2)</f>
        <v>0</v>
      </c>
    </row>
    <row r="237" spans="1:8" s="76" customFormat="1" ht="30" customHeight="1" x14ac:dyDescent="0.2">
      <c r="A237" s="88" t="s">
        <v>354</v>
      </c>
      <c r="B237" s="89" t="s">
        <v>451</v>
      </c>
      <c r="C237" s="82" t="s">
        <v>356</v>
      </c>
      <c r="D237" s="100" t="s">
        <v>190</v>
      </c>
      <c r="E237" s="83" t="s">
        <v>32</v>
      </c>
      <c r="F237" s="90">
        <v>70</v>
      </c>
      <c r="G237" s="244"/>
      <c r="H237" s="85">
        <f>ROUND(G237*F237,2)</f>
        <v>0</v>
      </c>
    </row>
    <row r="238" spans="1:8" s="75" customFormat="1" ht="30" customHeight="1" thickBot="1" x14ac:dyDescent="0.25">
      <c r="A238" s="173"/>
      <c r="B238" s="174" t="str">
        <f>B142</f>
        <v>C</v>
      </c>
      <c r="C238" s="278" t="str">
        <f>C142</f>
        <v>Grosvenor Avenue Rehabilitation - Ash Street/Lindsay Street</v>
      </c>
      <c r="D238" s="279"/>
      <c r="E238" s="279"/>
      <c r="F238" s="280"/>
      <c r="G238" s="248" t="s">
        <v>17</v>
      </c>
      <c r="H238" s="173">
        <f>SUM(H142:H237)</f>
        <v>0</v>
      </c>
    </row>
    <row r="239" spans="1:8" s="75" customFormat="1" ht="30" customHeight="1" thickTop="1" x14ac:dyDescent="0.2">
      <c r="A239" s="148"/>
      <c r="B239" s="149" t="s">
        <v>15</v>
      </c>
      <c r="C239" s="286" t="s">
        <v>412</v>
      </c>
      <c r="D239" s="287"/>
      <c r="E239" s="287"/>
      <c r="F239" s="288"/>
      <c r="G239" s="242"/>
      <c r="H239" s="150"/>
    </row>
    <row r="240" spans="1:8" ht="36" customHeight="1" x14ac:dyDescent="0.2">
      <c r="A240" s="146"/>
      <c r="B240" s="151"/>
      <c r="C240" s="152" t="s">
        <v>19</v>
      </c>
      <c r="D240" s="110"/>
      <c r="E240" s="109" t="s">
        <v>2</v>
      </c>
      <c r="F240" s="109" t="s">
        <v>2</v>
      </c>
      <c r="G240" s="243" t="s">
        <v>2</v>
      </c>
      <c r="H240" s="153"/>
    </row>
    <row r="241" spans="1:8" s="60" customFormat="1" ht="38.450000000000003" customHeight="1" x14ac:dyDescent="0.2">
      <c r="A241" s="154" t="s">
        <v>35</v>
      </c>
      <c r="B241" s="89" t="s">
        <v>292</v>
      </c>
      <c r="C241" s="82" t="s">
        <v>36</v>
      </c>
      <c r="D241" s="94" t="s">
        <v>340</v>
      </c>
      <c r="E241" s="83"/>
      <c r="F241" s="90"/>
      <c r="G241" s="245"/>
      <c r="H241" s="85"/>
    </row>
    <row r="242" spans="1:8" s="60" customFormat="1" ht="36" customHeight="1" x14ac:dyDescent="0.2">
      <c r="A242" s="154" t="s">
        <v>361</v>
      </c>
      <c r="B242" s="81" t="s">
        <v>33</v>
      </c>
      <c r="C242" s="93" t="s">
        <v>683</v>
      </c>
      <c r="D242" s="100" t="s">
        <v>2</v>
      </c>
      <c r="E242" s="83" t="s">
        <v>30</v>
      </c>
      <c r="F242" s="90">
        <v>2</v>
      </c>
      <c r="G242" s="244"/>
      <c r="H242" s="85">
        <f t="shared" ref="H242:H243" si="32">ROUND(G242*F242,2)</f>
        <v>0</v>
      </c>
    </row>
    <row r="243" spans="1:8" s="76" customFormat="1" ht="30" customHeight="1" x14ac:dyDescent="0.2">
      <c r="A243" s="80" t="s">
        <v>37</v>
      </c>
      <c r="B243" s="89" t="s">
        <v>214</v>
      </c>
      <c r="C243" s="82" t="s">
        <v>38</v>
      </c>
      <c r="D243" s="94" t="s">
        <v>340</v>
      </c>
      <c r="E243" s="83" t="s">
        <v>32</v>
      </c>
      <c r="F243" s="90">
        <v>65</v>
      </c>
      <c r="G243" s="244"/>
      <c r="H243" s="85">
        <f t="shared" si="32"/>
        <v>0</v>
      </c>
    </row>
    <row r="244" spans="1:8" ht="36" customHeight="1" x14ac:dyDescent="0.2">
      <c r="A244" s="146"/>
      <c r="B244" s="151"/>
      <c r="C244" s="155" t="s">
        <v>331</v>
      </c>
      <c r="D244" s="110"/>
      <c r="E244" s="156"/>
      <c r="F244" s="110"/>
      <c r="G244" s="243"/>
      <c r="H244" s="153"/>
    </row>
    <row r="245" spans="1:8" s="76" customFormat="1" ht="30" customHeight="1" x14ac:dyDescent="0.2">
      <c r="A245" s="88" t="s">
        <v>377</v>
      </c>
      <c r="B245" s="89" t="s">
        <v>215</v>
      </c>
      <c r="C245" s="82" t="s">
        <v>378</v>
      </c>
      <c r="D245" s="100" t="s">
        <v>162</v>
      </c>
      <c r="E245" s="83"/>
      <c r="F245" s="90"/>
      <c r="G245" s="245"/>
      <c r="H245" s="85"/>
    </row>
    <row r="246" spans="1:8" s="76" customFormat="1" ht="43.9" customHeight="1" x14ac:dyDescent="0.2">
      <c r="A246" s="88" t="s">
        <v>379</v>
      </c>
      <c r="B246" s="81" t="s">
        <v>33</v>
      </c>
      <c r="C246" s="82" t="s">
        <v>218</v>
      </c>
      <c r="D246" s="100" t="s">
        <v>2</v>
      </c>
      <c r="E246" s="83" t="s">
        <v>32</v>
      </c>
      <c r="F246" s="90">
        <v>100</v>
      </c>
      <c r="G246" s="244"/>
      <c r="H246" s="85">
        <f>ROUND(G246*F246,2)</f>
        <v>0</v>
      </c>
    </row>
    <row r="247" spans="1:8" s="76" customFormat="1" ht="30" customHeight="1" x14ac:dyDescent="0.2">
      <c r="A247" s="88" t="s">
        <v>380</v>
      </c>
      <c r="B247" s="89" t="s">
        <v>216</v>
      </c>
      <c r="C247" s="82" t="s">
        <v>381</v>
      </c>
      <c r="D247" s="100" t="s">
        <v>162</v>
      </c>
      <c r="E247" s="83"/>
      <c r="F247" s="90"/>
      <c r="G247" s="245"/>
      <c r="H247" s="85"/>
    </row>
    <row r="248" spans="1:8" s="76" customFormat="1" ht="43.9" customHeight="1" x14ac:dyDescent="0.2">
      <c r="A248" s="88" t="s">
        <v>382</v>
      </c>
      <c r="B248" s="81" t="s">
        <v>33</v>
      </c>
      <c r="C248" s="82" t="s">
        <v>219</v>
      </c>
      <c r="D248" s="100" t="s">
        <v>2</v>
      </c>
      <c r="E248" s="83" t="s">
        <v>32</v>
      </c>
      <c r="F248" s="90">
        <v>10</v>
      </c>
      <c r="G248" s="244"/>
      <c r="H248" s="85">
        <f t="shared" ref="H248:H253" si="33">ROUND(G248*F248,2)</f>
        <v>0</v>
      </c>
    </row>
    <row r="249" spans="1:8" s="76" customFormat="1" ht="43.9" customHeight="1" x14ac:dyDescent="0.2">
      <c r="A249" s="88" t="s">
        <v>383</v>
      </c>
      <c r="B249" s="81" t="s">
        <v>40</v>
      </c>
      <c r="C249" s="82" t="s">
        <v>220</v>
      </c>
      <c r="D249" s="100" t="s">
        <v>2</v>
      </c>
      <c r="E249" s="83" t="s">
        <v>32</v>
      </c>
      <c r="F249" s="90">
        <v>15</v>
      </c>
      <c r="G249" s="244"/>
      <c r="H249" s="85">
        <f t="shared" si="33"/>
        <v>0</v>
      </c>
    </row>
    <row r="250" spans="1:8" s="76" customFormat="1" ht="43.9" customHeight="1" x14ac:dyDescent="0.2">
      <c r="A250" s="88" t="s">
        <v>384</v>
      </c>
      <c r="B250" s="81" t="s">
        <v>50</v>
      </c>
      <c r="C250" s="82" t="s">
        <v>385</v>
      </c>
      <c r="D250" s="100" t="s">
        <v>2</v>
      </c>
      <c r="E250" s="83" t="s">
        <v>32</v>
      </c>
      <c r="F250" s="90">
        <v>10</v>
      </c>
      <c r="G250" s="244"/>
      <c r="H250" s="85">
        <f t="shared" si="33"/>
        <v>0</v>
      </c>
    </row>
    <row r="251" spans="1:8" s="76" customFormat="1" ht="43.9" customHeight="1" x14ac:dyDescent="0.2">
      <c r="A251" s="88" t="s">
        <v>386</v>
      </c>
      <c r="B251" s="81" t="s">
        <v>61</v>
      </c>
      <c r="C251" s="82" t="s">
        <v>221</v>
      </c>
      <c r="D251" s="100" t="s">
        <v>2</v>
      </c>
      <c r="E251" s="83" t="s">
        <v>32</v>
      </c>
      <c r="F251" s="90">
        <v>10</v>
      </c>
      <c r="G251" s="244"/>
      <c r="H251" s="85">
        <f t="shared" si="33"/>
        <v>0</v>
      </c>
    </row>
    <row r="252" spans="1:8" s="76" customFormat="1" ht="30" customHeight="1" x14ac:dyDescent="0.2">
      <c r="A252" s="88" t="s">
        <v>222</v>
      </c>
      <c r="B252" s="89" t="s">
        <v>293</v>
      </c>
      <c r="C252" s="181" t="s">
        <v>223</v>
      </c>
      <c r="D252" s="100" t="s">
        <v>306</v>
      </c>
      <c r="E252" s="83" t="s">
        <v>32</v>
      </c>
      <c r="F252" s="90">
        <v>120</v>
      </c>
      <c r="G252" s="244"/>
      <c r="H252" s="85">
        <f t="shared" si="33"/>
        <v>0</v>
      </c>
    </row>
    <row r="253" spans="1:8" s="76" customFormat="1" ht="30" customHeight="1" x14ac:dyDescent="0.2">
      <c r="A253" s="88" t="s">
        <v>224</v>
      </c>
      <c r="B253" s="89" t="s">
        <v>294</v>
      </c>
      <c r="C253" s="181" t="s">
        <v>225</v>
      </c>
      <c r="D253" s="100" t="s">
        <v>306</v>
      </c>
      <c r="E253" s="83" t="s">
        <v>32</v>
      </c>
      <c r="F253" s="90">
        <v>120</v>
      </c>
      <c r="G253" s="244"/>
      <c r="H253" s="85">
        <f t="shared" si="33"/>
        <v>0</v>
      </c>
    </row>
    <row r="254" spans="1:8" s="76" customFormat="1" ht="45" customHeight="1" x14ac:dyDescent="0.2">
      <c r="A254" s="88"/>
      <c r="B254" s="89" t="s">
        <v>295</v>
      </c>
      <c r="C254" s="82" t="s">
        <v>387</v>
      </c>
      <c r="D254" s="100" t="s">
        <v>161</v>
      </c>
      <c r="E254" s="83" t="s">
        <v>32</v>
      </c>
      <c r="F254" s="90">
        <f>0.15*SUM(F246:F251)</f>
        <v>22</v>
      </c>
      <c r="G254" s="244"/>
      <c r="H254" s="85">
        <f>ROUND(G254*F254,2)</f>
        <v>0</v>
      </c>
    </row>
    <row r="255" spans="1:8" s="76" customFormat="1" ht="30" customHeight="1" x14ac:dyDescent="0.2">
      <c r="A255" s="88" t="s">
        <v>41</v>
      </c>
      <c r="B255" s="89" t="s">
        <v>460</v>
      </c>
      <c r="C255" s="82" t="s">
        <v>42</v>
      </c>
      <c r="D255" s="100" t="s">
        <v>162</v>
      </c>
      <c r="E255" s="83"/>
      <c r="F255" s="90"/>
      <c r="G255" s="245"/>
      <c r="H255" s="85"/>
    </row>
    <row r="256" spans="1:8" s="76" customFormat="1" ht="30" customHeight="1" x14ac:dyDescent="0.2">
      <c r="A256" s="88" t="s">
        <v>43</v>
      </c>
      <c r="B256" s="81" t="s">
        <v>33</v>
      </c>
      <c r="C256" s="82" t="s">
        <v>44</v>
      </c>
      <c r="D256" s="100" t="s">
        <v>2</v>
      </c>
      <c r="E256" s="83" t="s">
        <v>39</v>
      </c>
      <c r="F256" s="90">
        <v>135</v>
      </c>
      <c r="G256" s="244"/>
      <c r="H256" s="85">
        <f>ROUND(G256*F256,2)</f>
        <v>0</v>
      </c>
    </row>
    <row r="257" spans="1:8" s="76" customFormat="1" ht="30" customHeight="1" x14ac:dyDescent="0.2">
      <c r="A257" s="88" t="s">
        <v>45</v>
      </c>
      <c r="B257" s="89" t="s">
        <v>461</v>
      </c>
      <c r="C257" s="82" t="s">
        <v>46</v>
      </c>
      <c r="D257" s="100" t="s">
        <v>162</v>
      </c>
      <c r="E257" s="83"/>
      <c r="F257" s="90"/>
      <c r="G257" s="245"/>
      <c r="H257" s="85"/>
    </row>
    <row r="258" spans="1:8" s="76" customFormat="1" ht="30" customHeight="1" x14ac:dyDescent="0.2">
      <c r="A258" s="176" t="s">
        <v>163</v>
      </c>
      <c r="B258" s="177" t="s">
        <v>33</v>
      </c>
      <c r="C258" s="178" t="s">
        <v>164</v>
      </c>
      <c r="D258" s="177" t="s">
        <v>2</v>
      </c>
      <c r="E258" s="177" t="s">
        <v>39</v>
      </c>
      <c r="F258" s="90">
        <v>150</v>
      </c>
      <c r="G258" s="244"/>
      <c r="H258" s="85">
        <f>ROUND(G258*F258,2)</f>
        <v>0</v>
      </c>
    </row>
    <row r="259" spans="1:8" s="76" customFormat="1" ht="30" customHeight="1" x14ac:dyDescent="0.2">
      <c r="A259" s="103" t="s">
        <v>47</v>
      </c>
      <c r="B259" s="157" t="s">
        <v>40</v>
      </c>
      <c r="C259" s="98" t="s">
        <v>48</v>
      </c>
      <c r="D259" s="158" t="s">
        <v>2</v>
      </c>
      <c r="E259" s="105" t="s">
        <v>39</v>
      </c>
      <c r="F259" s="159">
        <v>285</v>
      </c>
      <c r="G259" s="246"/>
      <c r="H259" s="106">
        <f>ROUND(G259*F259,2)</f>
        <v>0</v>
      </c>
    </row>
    <row r="260" spans="1:8" s="60" customFormat="1" ht="43.9" customHeight="1" x14ac:dyDescent="0.2">
      <c r="A260" s="88" t="s">
        <v>226</v>
      </c>
      <c r="B260" s="89" t="s">
        <v>462</v>
      </c>
      <c r="C260" s="82" t="s">
        <v>227</v>
      </c>
      <c r="D260" s="100" t="s">
        <v>94</v>
      </c>
      <c r="E260" s="83"/>
      <c r="F260" s="90"/>
      <c r="G260" s="245"/>
      <c r="H260" s="85"/>
    </row>
    <row r="261" spans="1:8" s="76" customFormat="1" ht="30" customHeight="1" x14ac:dyDescent="0.2">
      <c r="A261" s="88" t="s">
        <v>228</v>
      </c>
      <c r="B261" s="81" t="s">
        <v>33</v>
      </c>
      <c r="C261" s="82" t="s">
        <v>95</v>
      </c>
      <c r="D261" s="100" t="s">
        <v>229</v>
      </c>
      <c r="E261" s="83"/>
      <c r="F261" s="90"/>
      <c r="G261" s="245"/>
      <c r="H261" s="85"/>
    </row>
    <row r="262" spans="1:8" s="76" customFormat="1" ht="30" customHeight="1" x14ac:dyDescent="0.2">
      <c r="A262" s="88" t="s">
        <v>230</v>
      </c>
      <c r="B262" s="160" t="s">
        <v>96</v>
      </c>
      <c r="C262" s="82" t="s">
        <v>231</v>
      </c>
      <c r="D262" s="100"/>
      <c r="E262" s="83" t="s">
        <v>32</v>
      </c>
      <c r="F262" s="90">
        <v>10</v>
      </c>
      <c r="G262" s="244"/>
      <c r="H262" s="85">
        <f t="shared" ref="H262:H264" si="34">ROUND(G262*F262,2)</f>
        <v>0</v>
      </c>
    </row>
    <row r="263" spans="1:8" s="76" customFormat="1" ht="30" customHeight="1" x14ac:dyDescent="0.2">
      <c r="A263" s="88" t="s">
        <v>232</v>
      </c>
      <c r="B263" s="160" t="s">
        <v>97</v>
      </c>
      <c r="C263" s="82" t="s">
        <v>233</v>
      </c>
      <c r="D263" s="100"/>
      <c r="E263" s="83" t="s">
        <v>32</v>
      </c>
      <c r="F263" s="90">
        <v>85</v>
      </c>
      <c r="G263" s="244"/>
      <c r="H263" s="85">
        <f t="shared" si="34"/>
        <v>0</v>
      </c>
    </row>
    <row r="264" spans="1:8" s="76" customFormat="1" ht="30" customHeight="1" x14ac:dyDescent="0.2">
      <c r="A264" s="88" t="s">
        <v>253</v>
      </c>
      <c r="B264" s="160" t="s">
        <v>98</v>
      </c>
      <c r="C264" s="82" t="s">
        <v>254</v>
      </c>
      <c r="D264" s="100" t="s">
        <v>2</v>
      </c>
      <c r="E264" s="83" t="s">
        <v>32</v>
      </c>
      <c r="F264" s="90">
        <v>180</v>
      </c>
      <c r="G264" s="244"/>
      <c r="H264" s="85">
        <f t="shared" si="34"/>
        <v>0</v>
      </c>
    </row>
    <row r="265" spans="1:8" s="76" customFormat="1" ht="30" customHeight="1" x14ac:dyDescent="0.2">
      <c r="A265" s="88" t="s">
        <v>99</v>
      </c>
      <c r="B265" s="89" t="s">
        <v>463</v>
      </c>
      <c r="C265" s="82" t="s">
        <v>51</v>
      </c>
      <c r="D265" s="100" t="s">
        <v>236</v>
      </c>
      <c r="E265" s="83"/>
      <c r="F265" s="90"/>
      <c r="G265" s="245"/>
      <c r="H265" s="85"/>
    </row>
    <row r="266" spans="1:8" s="20" customFormat="1" ht="31.5" customHeight="1" x14ac:dyDescent="0.2">
      <c r="A266" s="15" t="s">
        <v>391</v>
      </c>
      <c r="B266" s="17" t="s">
        <v>33</v>
      </c>
      <c r="C266" s="11" t="s">
        <v>392</v>
      </c>
      <c r="D266" s="16" t="s">
        <v>296</v>
      </c>
      <c r="E266" s="13"/>
      <c r="F266" s="49"/>
      <c r="G266" s="251"/>
      <c r="H266" s="43"/>
    </row>
    <row r="267" spans="1:8" s="91" customFormat="1" ht="30" customHeight="1" x14ac:dyDescent="0.2">
      <c r="A267" s="88" t="s">
        <v>397</v>
      </c>
      <c r="B267" s="92" t="s">
        <v>97</v>
      </c>
      <c r="C267" s="93" t="s">
        <v>393</v>
      </c>
      <c r="D267" s="94"/>
      <c r="E267" s="95" t="s">
        <v>49</v>
      </c>
      <c r="F267" s="96">
        <v>100</v>
      </c>
      <c r="G267" s="244"/>
      <c r="H267" s="97">
        <f>ROUND(G267*F267,2)</f>
        <v>0</v>
      </c>
    </row>
    <row r="268" spans="1:8" s="76" customFormat="1" ht="30" customHeight="1" x14ac:dyDescent="0.2">
      <c r="A268" s="88" t="s">
        <v>399</v>
      </c>
      <c r="B268" s="81" t="s">
        <v>40</v>
      </c>
      <c r="C268" s="82" t="s">
        <v>167</v>
      </c>
      <c r="D268" s="100" t="s">
        <v>101</v>
      </c>
      <c r="E268" s="83" t="s">
        <v>49</v>
      </c>
      <c r="F268" s="90">
        <v>12</v>
      </c>
      <c r="G268" s="244"/>
      <c r="H268" s="85">
        <f>ROUND(G268*F268,2)</f>
        <v>0</v>
      </c>
    </row>
    <row r="269" spans="1:8" s="79" customFormat="1" ht="30" customHeight="1" x14ac:dyDescent="0.2">
      <c r="A269" s="88" t="s">
        <v>168</v>
      </c>
      <c r="B269" s="81" t="s">
        <v>50</v>
      </c>
      <c r="C269" s="82" t="s">
        <v>102</v>
      </c>
      <c r="D269" s="100" t="s">
        <v>103</v>
      </c>
      <c r="E269" s="83" t="s">
        <v>49</v>
      </c>
      <c r="F269" s="90">
        <v>73</v>
      </c>
      <c r="G269" s="244"/>
      <c r="H269" s="85">
        <f t="shared" ref="H269" si="35">ROUND(G269*F269,2)</f>
        <v>0</v>
      </c>
    </row>
    <row r="270" spans="1:8" s="76" customFormat="1" ht="32.25" customHeight="1" x14ac:dyDescent="0.2">
      <c r="A270" s="88" t="s">
        <v>169</v>
      </c>
      <c r="B270" s="89" t="s">
        <v>464</v>
      </c>
      <c r="C270" s="82" t="s">
        <v>170</v>
      </c>
      <c r="D270" s="100" t="s">
        <v>371</v>
      </c>
      <c r="E270" s="162"/>
      <c r="F270" s="90"/>
      <c r="G270" s="245"/>
      <c r="H270" s="85"/>
    </row>
    <row r="271" spans="1:8" s="76" customFormat="1" ht="30" customHeight="1" x14ac:dyDescent="0.2">
      <c r="A271" s="88" t="s">
        <v>237</v>
      </c>
      <c r="B271" s="81" t="s">
        <v>33</v>
      </c>
      <c r="C271" s="82" t="s">
        <v>238</v>
      </c>
      <c r="D271" s="100"/>
      <c r="E271" s="83"/>
      <c r="F271" s="90"/>
      <c r="G271" s="245"/>
      <c r="H271" s="85"/>
    </row>
    <row r="272" spans="1:8" s="76" customFormat="1" ht="30" customHeight="1" x14ac:dyDescent="0.2">
      <c r="A272" s="88" t="s">
        <v>171</v>
      </c>
      <c r="B272" s="160" t="s">
        <v>96</v>
      </c>
      <c r="C272" s="82" t="s">
        <v>114</v>
      </c>
      <c r="D272" s="100"/>
      <c r="E272" s="83" t="s">
        <v>34</v>
      </c>
      <c r="F272" s="90">
        <f>210*1.05</f>
        <v>221</v>
      </c>
      <c r="G272" s="244"/>
      <c r="H272" s="85">
        <f>ROUND(G272*F272,2)</f>
        <v>0</v>
      </c>
    </row>
    <row r="273" spans="1:8" s="76" customFormat="1" ht="30" customHeight="1" x14ac:dyDescent="0.2">
      <c r="A273" s="88" t="s">
        <v>172</v>
      </c>
      <c r="B273" s="81" t="s">
        <v>40</v>
      </c>
      <c r="C273" s="82" t="s">
        <v>69</v>
      </c>
      <c r="D273" s="100"/>
      <c r="E273" s="83"/>
      <c r="F273" s="90"/>
      <c r="G273" s="245"/>
      <c r="H273" s="85"/>
    </row>
    <row r="274" spans="1:8" s="76" customFormat="1" ht="30" customHeight="1" x14ac:dyDescent="0.2">
      <c r="A274" s="88" t="s">
        <v>173</v>
      </c>
      <c r="B274" s="160" t="s">
        <v>96</v>
      </c>
      <c r="C274" s="82" t="s">
        <v>114</v>
      </c>
      <c r="D274" s="100"/>
      <c r="E274" s="83" t="s">
        <v>34</v>
      </c>
      <c r="F274" s="90">
        <v>100</v>
      </c>
      <c r="G274" s="244"/>
      <c r="H274" s="85">
        <f>ROUND(G274*F274,2)</f>
        <v>0</v>
      </c>
    </row>
    <row r="275" spans="1:8" s="60" customFormat="1" ht="30" customHeight="1" x14ac:dyDescent="0.2">
      <c r="A275" s="88" t="s">
        <v>104</v>
      </c>
      <c r="B275" s="89" t="s">
        <v>465</v>
      </c>
      <c r="C275" s="82" t="s">
        <v>106</v>
      </c>
      <c r="D275" s="100" t="s">
        <v>239</v>
      </c>
      <c r="E275" s="83"/>
      <c r="F275" s="90"/>
      <c r="G275" s="245"/>
      <c r="H275" s="85"/>
    </row>
    <row r="276" spans="1:8" s="76" customFormat="1" ht="30" customHeight="1" x14ac:dyDescent="0.2">
      <c r="A276" s="88" t="s">
        <v>107</v>
      </c>
      <c r="B276" s="81" t="s">
        <v>33</v>
      </c>
      <c r="C276" s="82" t="s">
        <v>240</v>
      </c>
      <c r="D276" s="100" t="s">
        <v>2</v>
      </c>
      <c r="E276" s="83" t="s">
        <v>32</v>
      </c>
      <c r="F276" s="90">
        <v>800</v>
      </c>
      <c r="G276" s="244"/>
      <c r="H276" s="85">
        <f t="shared" ref="H276:H279" si="36">ROUND(G276*F276,2)</f>
        <v>0</v>
      </c>
    </row>
    <row r="277" spans="1:8" s="76" customFormat="1" ht="30" customHeight="1" x14ac:dyDescent="0.2">
      <c r="A277" s="88" t="s">
        <v>241</v>
      </c>
      <c r="B277" s="81" t="s">
        <v>40</v>
      </c>
      <c r="C277" s="82" t="s">
        <v>242</v>
      </c>
      <c r="D277" s="100" t="s">
        <v>2</v>
      </c>
      <c r="E277" s="83" t="s">
        <v>32</v>
      </c>
      <c r="F277" s="90">
        <v>800</v>
      </c>
      <c r="G277" s="244"/>
      <c r="H277" s="85">
        <f t="shared" si="36"/>
        <v>0</v>
      </c>
    </row>
    <row r="278" spans="1:8" s="76" customFormat="1" ht="30" customHeight="1" x14ac:dyDescent="0.2">
      <c r="A278" s="88" t="s">
        <v>243</v>
      </c>
      <c r="B278" s="81" t="s">
        <v>50</v>
      </c>
      <c r="C278" s="82" t="s">
        <v>244</v>
      </c>
      <c r="D278" s="100" t="s">
        <v>2</v>
      </c>
      <c r="E278" s="83" t="s">
        <v>32</v>
      </c>
      <c r="F278" s="90">
        <v>50</v>
      </c>
      <c r="G278" s="244"/>
      <c r="H278" s="85">
        <f t="shared" si="36"/>
        <v>0</v>
      </c>
    </row>
    <row r="279" spans="1:8" s="60" customFormat="1" ht="30" customHeight="1" x14ac:dyDescent="0.2">
      <c r="A279" s="88" t="s">
        <v>400</v>
      </c>
      <c r="B279" s="89" t="s">
        <v>467</v>
      </c>
      <c r="C279" s="82" t="s">
        <v>401</v>
      </c>
      <c r="D279" s="100" t="s">
        <v>206</v>
      </c>
      <c r="E279" s="83" t="s">
        <v>32</v>
      </c>
      <c r="F279" s="84">
        <v>1210</v>
      </c>
      <c r="G279" s="244"/>
      <c r="H279" s="85">
        <f t="shared" si="36"/>
        <v>0</v>
      </c>
    </row>
    <row r="280" spans="1:8" s="76" customFormat="1" ht="30" customHeight="1" x14ac:dyDescent="0.2">
      <c r="A280" s="88" t="s">
        <v>108</v>
      </c>
      <c r="B280" s="89" t="s">
        <v>468</v>
      </c>
      <c r="C280" s="82" t="s">
        <v>110</v>
      </c>
      <c r="D280" s="100" t="s">
        <v>174</v>
      </c>
      <c r="E280" s="83" t="s">
        <v>39</v>
      </c>
      <c r="F280" s="84">
        <v>16</v>
      </c>
      <c r="G280" s="244"/>
      <c r="H280" s="85">
        <f>ROUND(G280*F280,2)</f>
        <v>0</v>
      </c>
    </row>
    <row r="281" spans="1:8" ht="36" customHeight="1" x14ac:dyDescent="0.2">
      <c r="A281" s="146"/>
      <c r="B281" s="161"/>
      <c r="C281" s="155" t="s">
        <v>21</v>
      </c>
      <c r="D281" s="110"/>
      <c r="E281" s="168"/>
      <c r="F281" s="109"/>
      <c r="G281" s="243"/>
      <c r="H281" s="153"/>
    </row>
    <row r="282" spans="1:8" s="60" customFormat="1" ht="30" customHeight="1" x14ac:dyDescent="0.2">
      <c r="A282" s="175" t="s">
        <v>56</v>
      </c>
      <c r="B282" s="104" t="s">
        <v>469</v>
      </c>
      <c r="C282" s="98" t="s">
        <v>57</v>
      </c>
      <c r="D282" s="158" t="s">
        <v>116</v>
      </c>
      <c r="E282" s="105" t="s">
        <v>49</v>
      </c>
      <c r="F282" s="99">
        <v>330</v>
      </c>
      <c r="G282" s="246"/>
      <c r="H282" s="106">
        <f>ROUND(G282*F282,2)</f>
        <v>0</v>
      </c>
    </row>
    <row r="283" spans="1:8" ht="48" customHeight="1" x14ac:dyDescent="0.2">
      <c r="A283" s="146"/>
      <c r="B283" s="161"/>
      <c r="C283" s="155" t="s">
        <v>22</v>
      </c>
      <c r="D283" s="110"/>
      <c r="E283" s="168"/>
      <c r="F283" s="109"/>
      <c r="G283" s="243"/>
      <c r="H283" s="153"/>
    </row>
    <row r="284" spans="1:8" s="91" customFormat="1" ht="24.75" customHeight="1" x14ac:dyDescent="0.2">
      <c r="A284" s="80" t="s">
        <v>198</v>
      </c>
      <c r="B284" s="89" t="s">
        <v>470</v>
      </c>
      <c r="C284" s="82" t="s">
        <v>199</v>
      </c>
      <c r="D284" s="100" t="s">
        <v>120</v>
      </c>
      <c r="E284" s="83"/>
      <c r="F284" s="84"/>
      <c r="G284" s="245"/>
      <c r="H284" s="101"/>
    </row>
    <row r="285" spans="1:8" s="76" customFormat="1" ht="30" customHeight="1" x14ac:dyDescent="0.2">
      <c r="A285" s="80" t="s">
        <v>200</v>
      </c>
      <c r="B285" s="81" t="s">
        <v>33</v>
      </c>
      <c r="C285" s="82" t="s">
        <v>156</v>
      </c>
      <c r="D285" s="100"/>
      <c r="E285" s="83"/>
      <c r="F285" s="84"/>
      <c r="G285" s="245"/>
      <c r="H285" s="101"/>
    </row>
    <row r="286" spans="1:8" s="76" customFormat="1" ht="30" customHeight="1" x14ac:dyDescent="0.2">
      <c r="A286" s="80" t="s">
        <v>201</v>
      </c>
      <c r="B286" s="160" t="s">
        <v>96</v>
      </c>
      <c r="C286" s="82" t="s">
        <v>202</v>
      </c>
      <c r="D286" s="100"/>
      <c r="E286" s="83" t="s">
        <v>39</v>
      </c>
      <c r="F286" s="84">
        <v>1</v>
      </c>
      <c r="G286" s="244"/>
      <c r="H286" s="85">
        <f>ROUND(G286*F286,2)</f>
        <v>0</v>
      </c>
    </row>
    <row r="287" spans="1:8" s="76" customFormat="1" ht="39" customHeight="1" x14ac:dyDescent="0.2">
      <c r="A287" s="80" t="s">
        <v>321</v>
      </c>
      <c r="B287" s="89" t="s">
        <v>473</v>
      </c>
      <c r="C287" s="82" t="s">
        <v>322</v>
      </c>
      <c r="D287" s="100" t="s">
        <v>120</v>
      </c>
      <c r="E287" s="83"/>
      <c r="F287" s="84"/>
      <c r="G287" s="245"/>
      <c r="H287" s="101"/>
    </row>
    <row r="288" spans="1:8" s="76" customFormat="1" ht="30" customHeight="1" x14ac:dyDescent="0.2">
      <c r="A288" s="80" t="s">
        <v>404</v>
      </c>
      <c r="B288" s="81" t="s">
        <v>33</v>
      </c>
      <c r="C288" s="82" t="s">
        <v>405</v>
      </c>
      <c r="D288" s="100"/>
      <c r="E288" s="83"/>
      <c r="F288" s="84"/>
      <c r="G288" s="245"/>
      <c r="H288" s="101"/>
    </row>
    <row r="289" spans="1:8" s="76" customFormat="1" ht="30" customHeight="1" x14ac:dyDescent="0.2">
      <c r="A289" s="80" t="s">
        <v>406</v>
      </c>
      <c r="B289" s="160" t="s">
        <v>96</v>
      </c>
      <c r="C289" s="82" t="s">
        <v>202</v>
      </c>
      <c r="D289" s="100"/>
      <c r="E289" s="83" t="s">
        <v>49</v>
      </c>
      <c r="F289" s="84">
        <v>3</v>
      </c>
      <c r="G289" s="244"/>
      <c r="H289" s="85">
        <f>ROUND(G289*F289,2)</f>
        <v>0</v>
      </c>
    </row>
    <row r="290" spans="1:8" s="76" customFormat="1" ht="38.450000000000003" customHeight="1" x14ac:dyDescent="0.2">
      <c r="A290" s="80" t="s">
        <v>203</v>
      </c>
      <c r="B290" s="89" t="s">
        <v>475</v>
      </c>
      <c r="C290" s="1" t="s">
        <v>204</v>
      </c>
      <c r="D290" s="2" t="s">
        <v>452</v>
      </c>
      <c r="E290" s="83"/>
      <c r="F290" s="179"/>
      <c r="G290" s="245"/>
      <c r="H290" s="101"/>
    </row>
    <row r="291" spans="1:8" s="76" customFormat="1" ht="30" customHeight="1" x14ac:dyDescent="0.2">
      <c r="A291" s="80" t="s">
        <v>205</v>
      </c>
      <c r="B291" s="81" t="s">
        <v>33</v>
      </c>
      <c r="C291" s="82" t="s">
        <v>488</v>
      </c>
      <c r="D291" s="100"/>
      <c r="E291" s="83" t="s">
        <v>49</v>
      </c>
      <c r="F291" s="182">
        <v>10</v>
      </c>
      <c r="G291" s="244"/>
      <c r="H291" s="85">
        <f>ROUND(G291*F291,2)</f>
        <v>0</v>
      </c>
    </row>
    <row r="292" spans="1:8" s="87" customFormat="1" ht="39.950000000000003" customHeight="1" x14ac:dyDescent="0.2">
      <c r="A292" s="80" t="s">
        <v>407</v>
      </c>
      <c r="B292" s="89" t="s">
        <v>479</v>
      </c>
      <c r="C292" s="169" t="s">
        <v>409</v>
      </c>
      <c r="D292" s="100" t="s">
        <v>120</v>
      </c>
      <c r="E292" s="83"/>
      <c r="F292" s="84"/>
      <c r="G292" s="245"/>
      <c r="H292" s="101"/>
    </row>
    <row r="293" spans="1:8" s="87" customFormat="1" ht="30" customHeight="1" x14ac:dyDescent="0.2">
      <c r="A293" s="80" t="s">
        <v>410</v>
      </c>
      <c r="B293" s="81" t="s">
        <v>33</v>
      </c>
      <c r="C293" s="169" t="s">
        <v>411</v>
      </c>
      <c r="D293" s="100"/>
      <c r="E293" s="83" t="s">
        <v>39</v>
      </c>
      <c r="F293" s="84">
        <v>1</v>
      </c>
      <c r="G293" s="244"/>
      <c r="H293" s="85">
        <f>ROUND(G293*F293,2)</f>
        <v>0</v>
      </c>
    </row>
    <row r="294" spans="1:8" s="87" customFormat="1" ht="34.5" customHeight="1" x14ac:dyDescent="0.2">
      <c r="A294" s="80" t="s">
        <v>129</v>
      </c>
      <c r="B294" s="89" t="s">
        <v>673</v>
      </c>
      <c r="C294" s="169" t="s">
        <v>131</v>
      </c>
      <c r="D294" s="100" t="s">
        <v>120</v>
      </c>
      <c r="E294" s="83"/>
      <c r="F294" s="84"/>
      <c r="G294" s="245"/>
      <c r="H294" s="101"/>
    </row>
    <row r="295" spans="1:8" s="87" customFormat="1" ht="39.950000000000003" customHeight="1" x14ac:dyDescent="0.2">
      <c r="A295" s="80" t="s">
        <v>132</v>
      </c>
      <c r="B295" s="81" t="s">
        <v>33</v>
      </c>
      <c r="C295" s="169" t="s">
        <v>494</v>
      </c>
      <c r="D295" s="100"/>
      <c r="E295" s="83"/>
      <c r="F295" s="84"/>
      <c r="G295" s="245"/>
      <c r="H295" s="101"/>
    </row>
    <row r="296" spans="1:8" s="76" customFormat="1" ht="31.5" customHeight="1" x14ac:dyDescent="0.2">
      <c r="A296" s="80" t="s">
        <v>152</v>
      </c>
      <c r="B296" s="160" t="s">
        <v>96</v>
      </c>
      <c r="C296" s="82" t="s">
        <v>665</v>
      </c>
      <c r="D296" s="100"/>
      <c r="E296" s="83" t="s">
        <v>39</v>
      </c>
      <c r="F296" s="84">
        <v>1</v>
      </c>
      <c r="G296" s="244"/>
      <c r="H296" s="85">
        <f t="shared" ref="H296" si="37">ROUND(G296*F296,2)</f>
        <v>0</v>
      </c>
    </row>
    <row r="297" spans="1:8" ht="36" customHeight="1" x14ac:dyDescent="0.2">
      <c r="A297" s="146"/>
      <c r="B297" s="172"/>
      <c r="C297" s="155" t="s">
        <v>23</v>
      </c>
      <c r="D297" s="110"/>
      <c r="E297" s="168"/>
      <c r="F297" s="109"/>
      <c r="G297" s="243"/>
      <c r="H297" s="153"/>
    </row>
    <row r="298" spans="1:8" s="76" customFormat="1" ht="43.9" customHeight="1" x14ac:dyDescent="0.2">
      <c r="A298" s="80" t="s">
        <v>58</v>
      </c>
      <c r="B298" s="89" t="s">
        <v>674</v>
      </c>
      <c r="C298" s="1" t="s">
        <v>245</v>
      </c>
      <c r="D298" s="19" t="s">
        <v>246</v>
      </c>
      <c r="E298" s="83" t="s">
        <v>39</v>
      </c>
      <c r="F298" s="84">
        <v>3</v>
      </c>
      <c r="G298" s="244"/>
      <c r="H298" s="85">
        <f>ROUND(G298*F298,2)</f>
        <v>0</v>
      </c>
    </row>
    <row r="299" spans="1:8" s="60" customFormat="1" ht="30" customHeight="1" x14ac:dyDescent="0.2">
      <c r="A299" s="80" t="s">
        <v>59</v>
      </c>
      <c r="B299" s="89" t="s">
        <v>675</v>
      </c>
      <c r="C299" s="1" t="s">
        <v>247</v>
      </c>
      <c r="D299" s="19" t="s">
        <v>246</v>
      </c>
      <c r="E299" s="83"/>
      <c r="F299" s="84"/>
      <c r="G299" s="245"/>
      <c r="H299" s="101"/>
    </row>
    <row r="300" spans="1:8" s="76" customFormat="1" ht="30" customHeight="1" x14ac:dyDescent="0.2">
      <c r="A300" s="80" t="s">
        <v>195</v>
      </c>
      <c r="B300" s="81" t="s">
        <v>33</v>
      </c>
      <c r="C300" s="82" t="s">
        <v>196</v>
      </c>
      <c r="D300" s="100"/>
      <c r="E300" s="83" t="s">
        <v>39</v>
      </c>
      <c r="F300" s="84">
        <v>3</v>
      </c>
      <c r="G300" s="244"/>
      <c r="H300" s="85">
        <f>ROUND(G300*F300,2)</f>
        <v>0</v>
      </c>
    </row>
    <row r="301" spans="1:8" s="76" customFormat="1" ht="30" customHeight="1" x14ac:dyDescent="0.2">
      <c r="A301" s="80" t="s">
        <v>60</v>
      </c>
      <c r="B301" s="81" t="s">
        <v>40</v>
      </c>
      <c r="C301" s="82" t="s">
        <v>143</v>
      </c>
      <c r="D301" s="100"/>
      <c r="E301" s="83" t="s">
        <v>39</v>
      </c>
      <c r="F301" s="84">
        <v>3</v>
      </c>
      <c r="G301" s="244"/>
      <c r="H301" s="85">
        <f>ROUND(G301*F301,2)</f>
        <v>0</v>
      </c>
    </row>
    <row r="302" spans="1:8" ht="36" customHeight="1" x14ac:dyDescent="0.2">
      <c r="A302" s="146"/>
      <c r="B302" s="151"/>
      <c r="C302" s="155" t="s">
        <v>24</v>
      </c>
      <c r="D302" s="110"/>
      <c r="E302" s="156"/>
      <c r="F302" s="110"/>
      <c r="G302" s="243"/>
      <c r="H302" s="153"/>
    </row>
    <row r="303" spans="1:8" s="60" customFormat="1" ht="30" customHeight="1" x14ac:dyDescent="0.2">
      <c r="A303" s="88" t="s">
        <v>62</v>
      </c>
      <c r="B303" s="89" t="s">
        <v>676</v>
      </c>
      <c r="C303" s="82" t="s">
        <v>63</v>
      </c>
      <c r="D303" s="100" t="s">
        <v>148</v>
      </c>
      <c r="E303" s="83"/>
      <c r="F303" s="90"/>
      <c r="G303" s="245"/>
      <c r="H303" s="85"/>
    </row>
    <row r="304" spans="1:8" s="76" customFormat="1" ht="30" customHeight="1" x14ac:dyDescent="0.2">
      <c r="A304" s="88" t="s">
        <v>149</v>
      </c>
      <c r="B304" s="81" t="s">
        <v>33</v>
      </c>
      <c r="C304" s="82" t="s">
        <v>150</v>
      </c>
      <c r="D304" s="100"/>
      <c r="E304" s="83" t="s">
        <v>32</v>
      </c>
      <c r="F304" s="90">
        <v>70</v>
      </c>
      <c r="G304" s="244"/>
      <c r="H304" s="85">
        <f>ROUND(G304*F304,2)</f>
        <v>0</v>
      </c>
    </row>
    <row r="305" spans="1:8" s="76" customFormat="1" ht="30" customHeight="1" x14ac:dyDescent="0.2">
      <c r="A305" s="88" t="s">
        <v>354</v>
      </c>
      <c r="B305" s="89" t="s">
        <v>677</v>
      </c>
      <c r="C305" s="82" t="s">
        <v>356</v>
      </c>
      <c r="D305" s="100" t="s">
        <v>190</v>
      </c>
      <c r="E305" s="83" t="s">
        <v>32</v>
      </c>
      <c r="F305" s="90">
        <v>10</v>
      </c>
      <c r="G305" s="244"/>
      <c r="H305" s="85">
        <f>ROUND(G305*F305,2)</f>
        <v>0</v>
      </c>
    </row>
    <row r="306" spans="1:8" s="75" customFormat="1" ht="30" customHeight="1" thickBot="1" x14ac:dyDescent="0.25">
      <c r="A306" s="173"/>
      <c r="B306" s="174" t="str">
        <f>B239</f>
        <v>D</v>
      </c>
      <c r="C306" s="278" t="str">
        <f>C239</f>
        <v>Nathaniel Street Rehabilitation - Grant Avenue/Lorette Avenue</v>
      </c>
      <c r="D306" s="279"/>
      <c r="E306" s="279"/>
      <c r="F306" s="280"/>
      <c r="G306" s="248" t="s">
        <v>17</v>
      </c>
      <c r="H306" s="173">
        <f>SUM(H239:H305)</f>
        <v>0</v>
      </c>
    </row>
    <row r="307" spans="1:8" s="75" customFormat="1" ht="30" customHeight="1" thickTop="1" x14ac:dyDescent="0.2">
      <c r="A307" s="148"/>
      <c r="B307" s="149" t="s">
        <v>16</v>
      </c>
      <c r="C307" s="286" t="s">
        <v>413</v>
      </c>
      <c r="D307" s="287"/>
      <c r="E307" s="287"/>
      <c r="F307" s="288"/>
      <c r="G307" s="242"/>
      <c r="H307" s="150"/>
    </row>
    <row r="308" spans="1:8" ht="36" customHeight="1" x14ac:dyDescent="0.2">
      <c r="A308" s="146"/>
      <c r="B308" s="151"/>
      <c r="C308" s="152" t="s">
        <v>19</v>
      </c>
      <c r="D308" s="110"/>
      <c r="E308" s="109" t="s">
        <v>2</v>
      </c>
      <c r="F308" s="109" t="s">
        <v>2</v>
      </c>
      <c r="G308" s="243" t="s">
        <v>2</v>
      </c>
      <c r="H308" s="153"/>
    </row>
    <row r="309" spans="1:8" s="60" customFormat="1" ht="38.450000000000003" customHeight="1" x14ac:dyDescent="0.2">
      <c r="A309" s="154" t="s">
        <v>35</v>
      </c>
      <c r="B309" s="89" t="s">
        <v>297</v>
      </c>
      <c r="C309" s="82" t="s">
        <v>36</v>
      </c>
      <c r="D309" s="94" t="s">
        <v>340</v>
      </c>
      <c r="E309" s="83"/>
      <c r="F309" s="90"/>
      <c r="G309" s="245"/>
      <c r="H309" s="85"/>
    </row>
    <row r="310" spans="1:8" s="60" customFormat="1" ht="36" customHeight="1" x14ac:dyDescent="0.2">
      <c r="A310" s="154" t="s">
        <v>361</v>
      </c>
      <c r="B310" s="81" t="s">
        <v>33</v>
      </c>
      <c r="C310" s="93" t="s">
        <v>683</v>
      </c>
      <c r="D310" s="100" t="s">
        <v>2</v>
      </c>
      <c r="E310" s="83" t="s">
        <v>30</v>
      </c>
      <c r="F310" s="90">
        <v>2</v>
      </c>
      <c r="G310" s="244"/>
      <c r="H310" s="85">
        <f t="shared" ref="H310:H311" si="38">ROUND(G310*F310,2)</f>
        <v>0</v>
      </c>
    </row>
    <row r="311" spans="1:8" s="76" customFormat="1" ht="30" customHeight="1" x14ac:dyDescent="0.2">
      <c r="A311" s="80" t="s">
        <v>37</v>
      </c>
      <c r="B311" s="89" t="s">
        <v>298</v>
      </c>
      <c r="C311" s="82" t="s">
        <v>38</v>
      </c>
      <c r="D311" s="94" t="s">
        <v>340</v>
      </c>
      <c r="E311" s="83" t="s">
        <v>32</v>
      </c>
      <c r="F311" s="90">
        <v>75</v>
      </c>
      <c r="G311" s="244"/>
      <c r="H311" s="85">
        <f t="shared" si="38"/>
        <v>0</v>
      </c>
    </row>
    <row r="312" spans="1:8" ht="36" customHeight="1" x14ac:dyDescent="0.2">
      <c r="A312" s="146"/>
      <c r="B312" s="151"/>
      <c r="C312" s="155" t="s">
        <v>331</v>
      </c>
      <c r="D312" s="110"/>
      <c r="E312" s="156"/>
      <c r="F312" s="110"/>
      <c r="G312" s="243"/>
      <c r="H312" s="153"/>
    </row>
    <row r="313" spans="1:8" s="76" customFormat="1" ht="30" customHeight="1" x14ac:dyDescent="0.2">
      <c r="A313" s="88" t="s">
        <v>377</v>
      </c>
      <c r="B313" s="89" t="s">
        <v>299</v>
      </c>
      <c r="C313" s="82" t="s">
        <v>378</v>
      </c>
      <c r="D313" s="100" t="s">
        <v>162</v>
      </c>
      <c r="E313" s="83"/>
      <c r="F313" s="90"/>
      <c r="G313" s="245"/>
      <c r="H313" s="85"/>
    </row>
    <row r="314" spans="1:8" s="76" customFormat="1" ht="43.9" customHeight="1" x14ac:dyDescent="0.2">
      <c r="A314" s="88" t="s">
        <v>379</v>
      </c>
      <c r="B314" s="81" t="s">
        <v>33</v>
      </c>
      <c r="C314" s="82" t="s">
        <v>218</v>
      </c>
      <c r="D314" s="100" t="s">
        <v>2</v>
      </c>
      <c r="E314" s="83" t="s">
        <v>32</v>
      </c>
      <c r="F314" s="90">
        <v>75</v>
      </c>
      <c r="G314" s="244"/>
      <c r="H314" s="85">
        <f>ROUND(G314*F314,2)</f>
        <v>0</v>
      </c>
    </row>
    <row r="315" spans="1:8" s="76" customFormat="1" ht="30" customHeight="1" x14ac:dyDescent="0.2">
      <c r="A315" s="88" t="s">
        <v>380</v>
      </c>
      <c r="B315" s="89" t="s">
        <v>300</v>
      </c>
      <c r="C315" s="82" t="s">
        <v>381</v>
      </c>
      <c r="D315" s="100" t="s">
        <v>162</v>
      </c>
      <c r="E315" s="83"/>
      <c r="F315" s="90"/>
      <c r="G315" s="245"/>
      <c r="H315" s="85"/>
    </row>
    <row r="316" spans="1:8" s="76" customFormat="1" ht="43.9" customHeight="1" x14ac:dyDescent="0.2">
      <c r="A316" s="88" t="s">
        <v>382</v>
      </c>
      <c r="B316" s="81" t="s">
        <v>33</v>
      </c>
      <c r="C316" s="82" t="s">
        <v>219</v>
      </c>
      <c r="D316" s="100" t="s">
        <v>2</v>
      </c>
      <c r="E316" s="83" t="s">
        <v>32</v>
      </c>
      <c r="F316" s="90">
        <v>15</v>
      </c>
      <c r="G316" s="244"/>
      <c r="H316" s="85">
        <f t="shared" ref="H316:H321" si="39">ROUND(G316*F316,2)</f>
        <v>0</v>
      </c>
    </row>
    <row r="317" spans="1:8" s="76" customFormat="1" ht="43.9" customHeight="1" x14ac:dyDescent="0.2">
      <c r="A317" s="88" t="s">
        <v>383</v>
      </c>
      <c r="B317" s="81" t="s">
        <v>40</v>
      </c>
      <c r="C317" s="82" t="s">
        <v>220</v>
      </c>
      <c r="D317" s="100" t="s">
        <v>2</v>
      </c>
      <c r="E317" s="83" t="s">
        <v>32</v>
      </c>
      <c r="F317" s="90">
        <v>20</v>
      </c>
      <c r="G317" s="244"/>
      <c r="H317" s="85">
        <f t="shared" si="39"/>
        <v>0</v>
      </c>
    </row>
    <row r="318" spans="1:8" s="76" customFormat="1" ht="43.9" customHeight="1" x14ac:dyDescent="0.2">
      <c r="A318" s="88" t="s">
        <v>384</v>
      </c>
      <c r="B318" s="81" t="s">
        <v>50</v>
      </c>
      <c r="C318" s="82" t="s">
        <v>385</v>
      </c>
      <c r="D318" s="100" t="s">
        <v>2</v>
      </c>
      <c r="E318" s="83" t="s">
        <v>32</v>
      </c>
      <c r="F318" s="90">
        <v>20</v>
      </c>
      <c r="G318" s="244"/>
      <c r="H318" s="85">
        <f t="shared" si="39"/>
        <v>0</v>
      </c>
    </row>
    <row r="319" spans="1:8" s="76" customFormat="1" ht="43.9" customHeight="1" x14ac:dyDescent="0.2">
      <c r="A319" s="88" t="s">
        <v>386</v>
      </c>
      <c r="B319" s="81" t="s">
        <v>61</v>
      </c>
      <c r="C319" s="82" t="s">
        <v>221</v>
      </c>
      <c r="D319" s="100" t="s">
        <v>2</v>
      </c>
      <c r="E319" s="83" t="s">
        <v>32</v>
      </c>
      <c r="F319" s="90">
        <v>20</v>
      </c>
      <c r="G319" s="244"/>
      <c r="H319" s="85">
        <f t="shared" si="39"/>
        <v>0</v>
      </c>
    </row>
    <row r="320" spans="1:8" s="76" customFormat="1" ht="35.25" customHeight="1" x14ac:dyDescent="0.2">
      <c r="A320" s="88" t="s">
        <v>222</v>
      </c>
      <c r="B320" s="89" t="s">
        <v>301</v>
      </c>
      <c r="C320" s="181" t="s">
        <v>223</v>
      </c>
      <c r="D320" s="100" t="s">
        <v>306</v>
      </c>
      <c r="E320" s="83" t="s">
        <v>32</v>
      </c>
      <c r="F320" s="90">
        <v>45</v>
      </c>
      <c r="G320" s="244"/>
      <c r="H320" s="85">
        <f t="shared" si="39"/>
        <v>0</v>
      </c>
    </row>
    <row r="321" spans="1:8" s="76" customFormat="1" ht="33.75" customHeight="1" x14ac:dyDescent="0.2">
      <c r="A321" s="88" t="s">
        <v>224</v>
      </c>
      <c r="B321" s="89" t="s">
        <v>302</v>
      </c>
      <c r="C321" s="181" t="s">
        <v>225</v>
      </c>
      <c r="D321" s="100" t="s">
        <v>306</v>
      </c>
      <c r="E321" s="83" t="s">
        <v>32</v>
      </c>
      <c r="F321" s="90">
        <v>45</v>
      </c>
      <c r="G321" s="244"/>
      <c r="H321" s="85">
        <f t="shared" si="39"/>
        <v>0</v>
      </c>
    </row>
    <row r="322" spans="1:8" s="76" customFormat="1" ht="41.25" customHeight="1" x14ac:dyDescent="0.2">
      <c r="A322" s="88"/>
      <c r="B322" s="89" t="s">
        <v>303</v>
      </c>
      <c r="C322" s="82" t="s">
        <v>387</v>
      </c>
      <c r="D322" s="100" t="s">
        <v>161</v>
      </c>
      <c r="E322" s="83" t="s">
        <v>32</v>
      </c>
      <c r="F322" s="90">
        <f>0.15*SUM(F314:F319)</f>
        <v>23</v>
      </c>
      <c r="G322" s="244"/>
      <c r="H322" s="85">
        <f>ROUND(G322*F322,2)</f>
        <v>0</v>
      </c>
    </row>
    <row r="323" spans="1:8" s="76" customFormat="1" ht="30" customHeight="1" x14ac:dyDescent="0.2">
      <c r="A323" s="88" t="s">
        <v>41</v>
      </c>
      <c r="B323" s="89" t="s">
        <v>304</v>
      </c>
      <c r="C323" s="82" t="s">
        <v>42</v>
      </c>
      <c r="D323" s="100" t="s">
        <v>162</v>
      </c>
      <c r="E323" s="83"/>
      <c r="F323" s="90"/>
      <c r="G323" s="245"/>
      <c r="H323" s="85"/>
    </row>
    <row r="324" spans="1:8" s="76" customFormat="1" ht="30" customHeight="1" x14ac:dyDescent="0.2">
      <c r="A324" s="88" t="s">
        <v>43</v>
      </c>
      <c r="B324" s="81" t="s">
        <v>33</v>
      </c>
      <c r="C324" s="82" t="s">
        <v>44</v>
      </c>
      <c r="D324" s="100" t="s">
        <v>2</v>
      </c>
      <c r="E324" s="83" t="s">
        <v>39</v>
      </c>
      <c r="F324" s="90">
        <v>170</v>
      </c>
      <c r="G324" s="244"/>
      <c r="H324" s="85">
        <f>ROUND(G324*F324,2)</f>
        <v>0</v>
      </c>
    </row>
    <row r="325" spans="1:8" s="76" customFormat="1" ht="30" customHeight="1" x14ac:dyDescent="0.2">
      <c r="A325" s="88" t="s">
        <v>45</v>
      </c>
      <c r="B325" s="89" t="s">
        <v>403</v>
      </c>
      <c r="C325" s="82" t="s">
        <v>46</v>
      </c>
      <c r="D325" s="100" t="s">
        <v>162</v>
      </c>
      <c r="E325" s="83"/>
      <c r="F325" s="90"/>
      <c r="G325" s="245"/>
      <c r="H325" s="85"/>
    </row>
    <row r="326" spans="1:8" s="76" customFormat="1" ht="30" customHeight="1" x14ac:dyDescent="0.2">
      <c r="A326" s="176" t="s">
        <v>163</v>
      </c>
      <c r="B326" s="177" t="s">
        <v>33</v>
      </c>
      <c r="C326" s="178" t="s">
        <v>164</v>
      </c>
      <c r="D326" s="177" t="s">
        <v>2</v>
      </c>
      <c r="E326" s="177" t="s">
        <v>39</v>
      </c>
      <c r="F326" s="90">
        <v>90</v>
      </c>
      <c r="G326" s="244"/>
      <c r="H326" s="85">
        <f>ROUND(G326*F326,2)</f>
        <v>0</v>
      </c>
    </row>
    <row r="327" spans="1:8" s="76" customFormat="1" ht="30" customHeight="1" x14ac:dyDescent="0.2">
      <c r="A327" s="103" t="s">
        <v>47</v>
      </c>
      <c r="B327" s="157" t="s">
        <v>40</v>
      </c>
      <c r="C327" s="98" t="s">
        <v>48</v>
      </c>
      <c r="D327" s="158" t="s">
        <v>2</v>
      </c>
      <c r="E327" s="105" t="s">
        <v>39</v>
      </c>
      <c r="F327" s="159">
        <v>345</v>
      </c>
      <c r="G327" s="246"/>
      <c r="H327" s="106">
        <f>ROUND(G327*F327,2)</f>
        <v>0</v>
      </c>
    </row>
    <row r="328" spans="1:8" s="60" customFormat="1" ht="43.9" customHeight="1" x14ac:dyDescent="0.2">
      <c r="A328" s="88" t="s">
        <v>226</v>
      </c>
      <c r="B328" s="89" t="s">
        <v>562</v>
      </c>
      <c r="C328" s="82" t="s">
        <v>227</v>
      </c>
      <c r="D328" s="100" t="s">
        <v>94</v>
      </c>
      <c r="E328" s="83"/>
      <c r="F328" s="90"/>
      <c r="G328" s="245"/>
      <c r="H328" s="85"/>
    </row>
    <row r="329" spans="1:8" s="76" customFormat="1" ht="30" customHeight="1" x14ac:dyDescent="0.2">
      <c r="A329" s="88" t="s">
        <v>228</v>
      </c>
      <c r="B329" s="81" t="s">
        <v>33</v>
      </c>
      <c r="C329" s="82" t="s">
        <v>95</v>
      </c>
      <c r="D329" s="100" t="s">
        <v>229</v>
      </c>
      <c r="E329" s="83"/>
      <c r="F329" s="90"/>
      <c r="G329" s="245"/>
      <c r="H329" s="85"/>
    </row>
    <row r="330" spans="1:8" s="76" customFormat="1" ht="30" customHeight="1" x14ac:dyDescent="0.2">
      <c r="A330" s="88" t="s">
        <v>230</v>
      </c>
      <c r="B330" s="160" t="s">
        <v>96</v>
      </c>
      <c r="C330" s="82" t="s">
        <v>231</v>
      </c>
      <c r="D330" s="100"/>
      <c r="E330" s="83" t="s">
        <v>32</v>
      </c>
      <c r="F330" s="90">
        <v>45</v>
      </c>
      <c r="G330" s="244"/>
      <c r="H330" s="85">
        <f t="shared" ref="H330:H332" si="40">ROUND(G330*F330,2)</f>
        <v>0</v>
      </c>
    </row>
    <row r="331" spans="1:8" s="76" customFormat="1" ht="30" customHeight="1" x14ac:dyDescent="0.2">
      <c r="A331" s="88" t="s">
        <v>232</v>
      </c>
      <c r="B331" s="160" t="s">
        <v>97</v>
      </c>
      <c r="C331" s="82" t="s">
        <v>233</v>
      </c>
      <c r="D331" s="100"/>
      <c r="E331" s="83" t="s">
        <v>32</v>
      </c>
      <c r="F331" s="90">
        <v>30</v>
      </c>
      <c r="G331" s="244"/>
      <c r="H331" s="85">
        <f t="shared" si="40"/>
        <v>0</v>
      </c>
    </row>
    <row r="332" spans="1:8" s="76" customFormat="1" ht="30" customHeight="1" x14ac:dyDescent="0.2">
      <c r="A332" s="88" t="s">
        <v>253</v>
      </c>
      <c r="B332" s="160" t="s">
        <v>98</v>
      </c>
      <c r="C332" s="82" t="s">
        <v>254</v>
      </c>
      <c r="D332" s="100" t="s">
        <v>2</v>
      </c>
      <c r="E332" s="83" t="s">
        <v>32</v>
      </c>
      <c r="F332" s="90">
        <v>200</v>
      </c>
      <c r="G332" s="244"/>
      <c r="H332" s="85">
        <f t="shared" si="40"/>
        <v>0</v>
      </c>
    </row>
    <row r="333" spans="1:8" s="76" customFormat="1" ht="30" customHeight="1" x14ac:dyDescent="0.2">
      <c r="A333" s="88" t="s">
        <v>99</v>
      </c>
      <c r="B333" s="89" t="s">
        <v>344</v>
      </c>
      <c r="C333" s="82" t="s">
        <v>51</v>
      </c>
      <c r="D333" s="100" t="s">
        <v>236</v>
      </c>
      <c r="E333" s="83"/>
      <c r="F333" s="90"/>
      <c r="G333" s="245"/>
      <c r="H333" s="85"/>
    </row>
    <row r="334" spans="1:8" s="76" customFormat="1" ht="45" x14ac:dyDescent="0.2">
      <c r="A334" s="88" t="s">
        <v>391</v>
      </c>
      <c r="B334" s="81" t="s">
        <v>33</v>
      </c>
      <c r="C334" s="82" t="s">
        <v>685</v>
      </c>
      <c r="D334" s="100" t="s">
        <v>686</v>
      </c>
      <c r="E334" s="83"/>
      <c r="F334" s="90"/>
      <c r="G334" s="97"/>
      <c r="H334" s="85"/>
    </row>
    <row r="335" spans="1:8" s="91" customFormat="1" ht="30" customHeight="1" x14ac:dyDescent="0.2">
      <c r="A335" s="88" t="s">
        <v>397</v>
      </c>
      <c r="B335" s="92" t="s">
        <v>96</v>
      </c>
      <c r="C335" s="93" t="s">
        <v>393</v>
      </c>
      <c r="D335" s="94"/>
      <c r="E335" s="95" t="s">
        <v>49</v>
      </c>
      <c r="F335" s="96">
        <v>110</v>
      </c>
      <c r="G335" s="244"/>
      <c r="H335" s="97">
        <f>ROUND(G335*F335,2)</f>
        <v>0</v>
      </c>
    </row>
    <row r="336" spans="1:8" s="76" customFormat="1" ht="39.75" customHeight="1" x14ac:dyDescent="0.2">
      <c r="A336" s="88" t="s">
        <v>399</v>
      </c>
      <c r="B336" s="81" t="s">
        <v>40</v>
      </c>
      <c r="C336" s="82" t="s">
        <v>167</v>
      </c>
      <c r="D336" s="100" t="s">
        <v>101</v>
      </c>
      <c r="E336" s="83" t="s">
        <v>49</v>
      </c>
      <c r="F336" s="90">
        <v>52</v>
      </c>
      <c r="G336" s="244"/>
      <c r="H336" s="85">
        <f>ROUND(G336*F336,2)</f>
        <v>0</v>
      </c>
    </row>
    <row r="337" spans="1:8" s="79" customFormat="1" ht="30" customHeight="1" x14ac:dyDescent="0.2">
      <c r="A337" s="88" t="s">
        <v>168</v>
      </c>
      <c r="B337" s="81" t="s">
        <v>50</v>
      </c>
      <c r="C337" s="82" t="s">
        <v>102</v>
      </c>
      <c r="D337" s="100" t="s">
        <v>103</v>
      </c>
      <c r="E337" s="83" t="s">
        <v>49</v>
      </c>
      <c r="F337" s="90">
        <v>45</v>
      </c>
      <c r="G337" s="244"/>
      <c r="H337" s="85">
        <f t="shared" ref="H337" si="41">ROUND(G337*F337,2)</f>
        <v>0</v>
      </c>
    </row>
    <row r="338" spans="1:8" s="76" customFormat="1" ht="43.9" customHeight="1" x14ac:dyDescent="0.2">
      <c r="A338" s="88" t="s">
        <v>169</v>
      </c>
      <c r="B338" s="89" t="s">
        <v>408</v>
      </c>
      <c r="C338" s="82" t="s">
        <v>170</v>
      </c>
      <c r="D338" s="100" t="s">
        <v>371</v>
      </c>
      <c r="E338" s="162"/>
      <c r="F338" s="90"/>
      <c r="G338" s="245"/>
      <c r="H338" s="85"/>
    </row>
    <row r="339" spans="1:8" s="76" customFormat="1" ht="30" customHeight="1" x14ac:dyDescent="0.2">
      <c r="A339" s="88" t="s">
        <v>237</v>
      </c>
      <c r="B339" s="81" t="s">
        <v>33</v>
      </c>
      <c r="C339" s="82" t="s">
        <v>238</v>
      </c>
      <c r="D339" s="100"/>
      <c r="E339" s="83"/>
      <c r="F339" s="90"/>
      <c r="G339" s="245"/>
      <c r="H339" s="85"/>
    </row>
    <row r="340" spans="1:8" s="76" customFormat="1" ht="30" customHeight="1" x14ac:dyDescent="0.2">
      <c r="A340" s="88" t="s">
        <v>171</v>
      </c>
      <c r="B340" s="160" t="s">
        <v>96</v>
      </c>
      <c r="C340" s="82" t="s">
        <v>114</v>
      </c>
      <c r="D340" s="100"/>
      <c r="E340" s="83" t="s">
        <v>34</v>
      </c>
      <c r="F340" s="90">
        <f>220*1.1</f>
        <v>242</v>
      </c>
      <c r="G340" s="244"/>
      <c r="H340" s="85">
        <f>ROUND(G340*F340,2)</f>
        <v>0</v>
      </c>
    </row>
    <row r="341" spans="1:8" s="76" customFormat="1" ht="30" customHeight="1" x14ac:dyDescent="0.2">
      <c r="A341" s="88" t="s">
        <v>172</v>
      </c>
      <c r="B341" s="81" t="s">
        <v>40</v>
      </c>
      <c r="C341" s="82" t="s">
        <v>69</v>
      </c>
      <c r="D341" s="100"/>
      <c r="E341" s="83"/>
      <c r="F341" s="90"/>
      <c r="G341" s="245"/>
      <c r="H341" s="85"/>
    </row>
    <row r="342" spans="1:8" s="76" customFormat="1" ht="30" customHeight="1" x14ac:dyDescent="0.2">
      <c r="A342" s="88" t="s">
        <v>173</v>
      </c>
      <c r="B342" s="160" t="s">
        <v>96</v>
      </c>
      <c r="C342" s="82" t="s">
        <v>114</v>
      </c>
      <c r="D342" s="100"/>
      <c r="E342" s="83" t="s">
        <v>34</v>
      </c>
      <c r="F342" s="90">
        <v>95</v>
      </c>
      <c r="G342" s="244"/>
      <c r="H342" s="85">
        <f>ROUND(G342*F342,2)</f>
        <v>0</v>
      </c>
    </row>
    <row r="343" spans="1:8" s="60" customFormat="1" ht="30" customHeight="1" x14ac:dyDescent="0.2">
      <c r="A343" s="88" t="s">
        <v>104</v>
      </c>
      <c r="B343" s="89" t="s">
        <v>440</v>
      </c>
      <c r="C343" s="82" t="s">
        <v>106</v>
      </c>
      <c r="D343" s="100" t="s">
        <v>239</v>
      </c>
      <c r="E343" s="83"/>
      <c r="F343" s="90"/>
      <c r="G343" s="245"/>
      <c r="H343" s="85"/>
    </row>
    <row r="344" spans="1:8" s="76" customFormat="1" ht="30" customHeight="1" x14ac:dyDescent="0.2">
      <c r="A344" s="88" t="s">
        <v>107</v>
      </c>
      <c r="B344" s="81" t="s">
        <v>33</v>
      </c>
      <c r="C344" s="82" t="s">
        <v>240</v>
      </c>
      <c r="D344" s="100" t="s">
        <v>2</v>
      </c>
      <c r="E344" s="83" t="s">
        <v>32</v>
      </c>
      <c r="F344" s="90">
        <v>110</v>
      </c>
      <c r="G344" s="244"/>
      <c r="H344" s="85">
        <f t="shared" ref="H344:H347" si="42">ROUND(G344*F344,2)</f>
        <v>0</v>
      </c>
    </row>
    <row r="345" spans="1:8" s="76" customFormat="1" ht="30" customHeight="1" x14ac:dyDescent="0.2">
      <c r="A345" s="88" t="s">
        <v>241</v>
      </c>
      <c r="B345" s="81" t="s">
        <v>40</v>
      </c>
      <c r="C345" s="82" t="s">
        <v>242</v>
      </c>
      <c r="D345" s="100" t="s">
        <v>2</v>
      </c>
      <c r="E345" s="83" t="s">
        <v>32</v>
      </c>
      <c r="F345" s="90">
        <v>110</v>
      </c>
      <c r="G345" s="244"/>
      <c r="H345" s="85">
        <f t="shared" si="42"/>
        <v>0</v>
      </c>
    </row>
    <row r="346" spans="1:8" s="76" customFormat="1" ht="30" customHeight="1" x14ac:dyDescent="0.2">
      <c r="A346" s="88" t="s">
        <v>243</v>
      </c>
      <c r="B346" s="81" t="s">
        <v>50</v>
      </c>
      <c r="C346" s="82" t="s">
        <v>244</v>
      </c>
      <c r="D346" s="100" t="s">
        <v>2</v>
      </c>
      <c r="E346" s="83" t="s">
        <v>32</v>
      </c>
      <c r="F346" s="90">
        <v>200</v>
      </c>
      <c r="G346" s="244"/>
      <c r="H346" s="85">
        <f t="shared" si="42"/>
        <v>0</v>
      </c>
    </row>
    <row r="347" spans="1:8" s="60" customFormat="1" ht="30" customHeight="1" x14ac:dyDescent="0.2">
      <c r="A347" s="88" t="s">
        <v>400</v>
      </c>
      <c r="B347" s="89" t="s">
        <v>563</v>
      </c>
      <c r="C347" s="82" t="s">
        <v>401</v>
      </c>
      <c r="D347" s="100" t="s">
        <v>206</v>
      </c>
      <c r="E347" s="83" t="s">
        <v>32</v>
      </c>
      <c r="F347" s="84">
        <v>740</v>
      </c>
      <c r="G347" s="244"/>
      <c r="H347" s="85">
        <f t="shared" si="42"/>
        <v>0</v>
      </c>
    </row>
    <row r="348" spans="1:8" s="76" customFormat="1" ht="30" customHeight="1" x14ac:dyDescent="0.2">
      <c r="A348" s="88" t="s">
        <v>108</v>
      </c>
      <c r="B348" s="89" t="s">
        <v>345</v>
      </c>
      <c r="C348" s="82" t="s">
        <v>110</v>
      </c>
      <c r="D348" s="100" t="s">
        <v>174</v>
      </c>
      <c r="E348" s="83" t="s">
        <v>39</v>
      </c>
      <c r="F348" s="84">
        <v>22</v>
      </c>
      <c r="G348" s="244"/>
      <c r="H348" s="85">
        <f>ROUND(G348*F348,2)</f>
        <v>0</v>
      </c>
    </row>
    <row r="349" spans="1:8" ht="36" customHeight="1" x14ac:dyDescent="0.2">
      <c r="A349" s="146"/>
      <c r="B349" s="161"/>
      <c r="C349" s="155" t="s">
        <v>21</v>
      </c>
      <c r="D349" s="110"/>
      <c r="E349" s="168"/>
      <c r="F349" s="109"/>
      <c r="G349" s="243"/>
      <c r="H349" s="153"/>
    </row>
    <row r="350" spans="1:8" s="60" customFormat="1" ht="30" customHeight="1" x14ac:dyDescent="0.2">
      <c r="A350" s="175" t="s">
        <v>56</v>
      </c>
      <c r="B350" s="104" t="s">
        <v>564</v>
      </c>
      <c r="C350" s="98" t="s">
        <v>57</v>
      </c>
      <c r="D350" s="158" t="s">
        <v>116</v>
      </c>
      <c r="E350" s="105" t="s">
        <v>49</v>
      </c>
      <c r="F350" s="99">
        <v>330</v>
      </c>
      <c r="G350" s="246"/>
      <c r="H350" s="106">
        <f>ROUND(G350*F350,2)</f>
        <v>0</v>
      </c>
    </row>
    <row r="351" spans="1:8" ht="48" customHeight="1" x14ac:dyDescent="0.2">
      <c r="A351" s="146"/>
      <c r="B351" s="161"/>
      <c r="C351" s="155" t="s">
        <v>22</v>
      </c>
      <c r="D351" s="110"/>
      <c r="E351" s="168"/>
      <c r="F351" s="109"/>
      <c r="G351" s="243"/>
      <c r="H351" s="153"/>
    </row>
    <row r="352" spans="1:8" s="91" customFormat="1" ht="34.5" customHeight="1" x14ac:dyDescent="0.2">
      <c r="A352" s="80" t="s">
        <v>198</v>
      </c>
      <c r="B352" s="89" t="s">
        <v>348</v>
      </c>
      <c r="C352" s="82" t="s">
        <v>199</v>
      </c>
      <c r="D352" s="100" t="s">
        <v>120</v>
      </c>
      <c r="E352" s="83"/>
      <c r="F352" s="84"/>
      <c r="G352" s="245"/>
      <c r="H352" s="101"/>
    </row>
    <row r="353" spans="1:8" s="76" customFormat="1" ht="30" customHeight="1" x14ac:dyDescent="0.2">
      <c r="A353" s="80" t="s">
        <v>200</v>
      </c>
      <c r="B353" s="81" t="s">
        <v>33</v>
      </c>
      <c r="C353" s="82" t="s">
        <v>156</v>
      </c>
      <c r="D353" s="100"/>
      <c r="E353" s="83"/>
      <c r="F353" s="84"/>
      <c r="G353" s="245"/>
      <c r="H353" s="101"/>
    </row>
    <row r="354" spans="1:8" s="76" customFormat="1" ht="30" customHeight="1" x14ac:dyDescent="0.2">
      <c r="A354" s="80" t="s">
        <v>201</v>
      </c>
      <c r="B354" s="160" t="s">
        <v>96</v>
      </c>
      <c r="C354" s="82" t="s">
        <v>202</v>
      </c>
      <c r="D354" s="100"/>
      <c r="E354" s="83" t="s">
        <v>39</v>
      </c>
      <c r="F354" s="84">
        <v>1</v>
      </c>
      <c r="G354" s="244"/>
      <c r="H354" s="85">
        <f>ROUND(G354*F354,2)</f>
        <v>0</v>
      </c>
    </row>
    <row r="355" spans="1:8" s="76" customFormat="1" ht="38.450000000000003" customHeight="1" x14ac:dyDescent="0.2">
      <c r="A355" s="80" t="s">
        <v>203</v>
      </c>
      <c r="B355" s="89" t="s">
        <v>565</v>
      </c>
      <c r="C355" s="1" t="s">
        <v>204</v>
      </c>
      <c r="D355" s="2" t="s">
        <v>452</v>
      </c>
      <c r="E355" s="83"/>
      <c r="F355" s="179"/>
      <c r="G355" s="245"/>
      <c r="H355" s="101"/>
    </row>
    <row r="356" spans="1:8" s="76" customFormat="1" ht="30" customHeight="1" x14ac:dyDescent="0.2">
      <c r="A356" s="80" t="s">
        <v>205</v>
      </c>
      <c r="B356" s="81" t="s">
        <v>33</v>
      </c>
      <c r="C356" s="82" t="s">
        <v>488</v>
      </c>
      <c r="D356" s="100"/>
      <c r="E356" s="83" t="s">
        <v>49</v>
      </c>
      <c r="F356" s="182">
        <v>5</v>
      </c>
      <c r="G356" s="244"/>
      <c r="H356" s="85">
        <f t="shared" ref="H356" si="43">ROUND(G356*F356,2)</f>
        <v>0</v>
      </c>
    </row>
    <row r="357" spans="1:8" s="87" customFormat="1" ht="30" customHeight="1" x14ac:dyDescent="0.2">
      <c r="A357" s="80" t="s">
        <v>182</v>
      </c>
      <c r="B357" s="89" t="s">
        <v>350</v>
      </c>
      <c r="C357" s="169" t="s">
        <v>183</v>
      </c>
      <c r="D357" s="100" t="s">
        <v>120</v>
      </c>
      <c r="E357" s="83"/>
      <c r="F357" s="84"/>
      <c r="G357" s="245"/>
      <c r="H357" s="101"/>
    </row>
    <row r="358" spans="1:8" s="76" customFormat="1" ht="30" customHeight="1" x14ac:dyDescent="0.2">
      <c r="A358" s="80" t="s">
        <v>184</v>
      </c>
      <c r="B358" s="81" t="s">
        <v>33</v>
      </c>
      <c r="C358" s="82" t="s">
        <v>185</v>
      </c>
      <c r="D358" s="100"/>
      <c r="E358" s="83" t="s">
        <v>39</v>
      </c>
      <c r="F358" s="182">
        <v>1</v>
      </c>
      <c r="G358" s="244"/>
      <c r="H358" s="85">
        <f>ROUND(G358*F358,2)</f>
        <v>0</v>
      </c>
    </row>
    <row r="359" spans="1:8" ht="36" customHeight="1" x14ac:dyDescent="0.2">
      <c r="A359" s="146"/>
      <c r="B359" s="172"/>
      <c r="C359" s="155" t="s">
        <v>23</v>
      </c>
      <c r="D359" s="110"/>
      <c r="E359" s="168"/>
      <c r="F359" s="109"/>
      <c r="G359" s="243"/>
      <c r="H359" s="153"/>
    </row>
    <row r="360" spans="1:8" s="76" customFormat="1" ht="43.9" customHeight="1" x14ac:dyDescent="0.2">
      <c r="A360" s="80" t="s">
        <v>58</v>
      </c>
      <c r="B360" s="89" t="s">
        <v>351</v>
      </c>
      <c r="C360" s="1" t="s">
        <v>245</v>
      </c>
      <c r="D360" s="19" t="s">
        <v>246</v>
      </c>
      <c r="E360" s="83" t="s">
        <v>39</v>
      </c>
      <c r="F360" s="84">
        <v>5</v>
      </c>
      <c r="G360" s="244"/>
      <c r="H360" s="85">
        <f>ROUND(G360*F360,2)</f>
        <v>0</v>
      </c>
    </row>
    <row r="361" spans="1:8" s="60" customFormat="1" ht="30" customHeight="1" x14ac:dyDescent="0.2">
      <c r="A361" s="80" t="s">
        <v>59</v>
      </c>
      <c r="B361" s="89" t="s">
        <v>566</v>
      </c>
      <c r="C361" s="1" t="s">
        <v>247</v>
      </c>
      <c r="D361" s="19" t="s">
        <v>246</v>
      </c>
      <c r="E361" s="83"/>
      <c r="F361" s="84"/>
      <c r="G361" s="245"/>
      <c r="H361" s="101"/>
    </row>
    <row r="362" spans="1:8" s="76" customFormat="1" ht="30" customHeight="1" x14ac:dyDescent="0.2">
      <c r="A362" s="80" t="s">
        <v>195</v>
      </c>
      <c r="B362" s="81" t="s">
        <v>33</v>
      </c>
      <c r="C362" s="82" t="s">
        <v>196</v>
      </c>
      <c r="D362" s="100"/>
      <c r="E362" s="83" t="s">
        <v>39</v>
      </c>
      <c r="F362" s="84">
        <v>5</v>
      </c>
      <c r="G362" s="244"/>
      <c r="H362" s="85">
        <f>ROUND(G362*F362,2)</f>
        <v>0</v>
      </c>
    </row>
    <row r="363" spans="1:8" s="76" customFormat="1" ht="30" customHeight="1" x14ac:dyDescent="0.2">
      <c r="A363" s="80" t="s">
        <v>60</v>
      </c>
      <c r="B363" s="81" t="s">
        <v>40</v>
      </c>
      <c r="C363" s="82" t="s">
        <v>143</v>
      </c>
      <c r="D363" s="100"/>
      <c r="E363" s="83" t="s">
        <v>39</v>
      </c>
      <c r="F363" s="84">
        <v>5</v>
      </c>
      <c r="G363" s="244"/>
      <c r="H363" s="85">
        <f>ROUND(G363*F363,2)</f>
        <v>0</v>
      </c>
    </row>
    <row r="364" spans="1:8" ht="36" customHeight="1" x14ac:dyDescent="0.2">
      <c r="A364" s="146"/>
      <c r="B364" s="151"/>
      <c r="C364" s="155" t="s">
        <v>24</v>
      </c>
      <c r="D364" s="110"/>
      <c r="E364" s="156"/>
      <c r="F364" s="110"/>
      <c r="G364" s="243"/>
      <c r="H364" s="153"/>
    </row>
    <row r="365" spans="1:8" s="60" customFormat="1" ht="30" customHeight="1" x14ac:dyDescent="0.2">
      <c r="A365" s="88" t="s">
        <v>62</v>
      </c>
      <c r="B365" s="89" t="s">
        <v>567</v>
      </c>
      <c r="C365" s="82" t="s">
        <v>63</v>
      </c>
      <c r="D365" s="100" t="s">
        <v>148</v>
      </c>
      <c r="E365" s="83"/>
      <c r="F365" s="90"/>
      <c r="G365" s="245"/>
      <c r="H365" s="85"/>
    </row>
    <row r="366" spans="1:8" s="76" customFormat="1" ht="30" customHeight="1" x14ac:dyDescent="0.2">
      <c r="A366" s="88" t="s">
        <v>149</v>
      </c>
      <c r="B366" s="81" t="s">
        <v>33</v>
      </c>
      <c r="C366" s="82" t="s">
        <v>150</v>
      </c>
      <c r="D366" s="100"/>
      <c r="E366" s="83" t="s">
        <v>32</v>
      </c>
      <c r="F366" s="90">
        <v>100</v>
      </c>
      <c r="G366" s="244"/>
      <c r="H366" s="85">
        <f>ROUND(G366*F366,2)</f>
        <v>0</v>
      </c>
    </row>
    <row r="367" spans="1:8" s="76" customFormat="1" ht="30" customHeight="1" x14ac:dyDescent="0.2">
      <c r="A367" s="88" t="s">
        <v>354</v>
      </c>
      <c r="B367" s="89" t="s">
        <v>568</v>
      </c>
      <c r="C367" s="82" t="s">
        <v>356</v>
      </c>
      <c r="D367" s="100" t="s">
        <v>190</v>
      </c>
      <c r="E367" s="83" t="s">
        <v>32</v>
      </c>
      <c r="F367" s="90">
        <v>10</v>
      </c>
      <c r="G367" s="244"/>
      <c r="H367" s="85">
        <f>ROUND(G367*F367,2)</f>
        <v>0</v>
      </c>
    </row>
    <row r="368" spans="1:8" s="75" customFormat="1" ht="30" customHeight="1" thickBot="1" x14ac:dyDescent="0.25">
      <c r="A368" s="173"/>
      <c r="B368" s="174" t="str">
        <f>B307</f>
        <v>E</v>
      </c>
      <c r="C368" s="278" t="str">
        <f>C307</f>
        <v>Nathaniel Street Rehabilitation- Fleet Avenue/Dudley Avenue</v>
      </c>
      <c r="D368" s="279"/>
      <c r="E368" s="279"/>
      <c r="F368" s="280"/>
      <c r="G368" s="248" t="s">
        <v>17</v>
      </c>
      <c r="H368" s="173">
        <f>SUM(H307:H367)</f>
        <v>0</v>
      </c>
    </row>
    <row r="369" spans="1:8" s="75" customFormat="1" ht="30" customHeight="1" thickTop="1" x14ac:dyDescent="0.2">
      <c r="A369" s="148"/>
      <c r="B369" s="149" t="s">
        <v>217</v>
      </c>
      <c r="C369" s="286" t="s">
        <v>414</v>
      </c>
      <c r="D369" s="287"/>
      <c r="E369" s="287"/>
      <c r="F369" s="288"/>
      <c r="G369" s="242"/>
      <c r="H369" s="150"/>
    </row>
    <row r="370" spans="1:8" ht="36" customHeight="1" x14ac:dyDescent="0.2">
      <c r="A370" s="146"/>
      <c r="B370" s="151"/>
      <c r="C370" s="152" t="s">
        <v>19</v>
      </c>
      <c r="D370" s="110"/>
      <c r="E370" s="109" t="s">
        <v>2</v>
      </c>
      <c r="F370" s="109" t="s">
        <v>2</v>
      </c>
      <c r="G370" s="243" t="s">
        <v>2</v>
      </c>
      <c r="H370" s="153"/>
    </row>
    <row r="371" spans="1:8" s="60" customFormat="1" ht="38.450000000000003" customHeight="1" x14ac:dyDescent="0.2">
      <c r="A371" s="154" t="s">
        <v>35</v>
      </c>
      <c r="B371" s="89" t="s">
        <v>335</v>
      </c>
      <c r="C371" s="82" t="s">
        <v>36</v>
      </c>
      <c r="D371" s="94" t="s">
        <v>340</v>
      </c>
      <c r="E371" s="83"/>
      <c r="F371" s="90"/>
      <c r="G371" s="245"/>
      <c r="H371" s="85"/>
    </row>
    <row r="372" spans="1:8" s="60" customFormat="1" ht="36" customHeight="1" x14ac:dyDescent="0.2">
      <c r="A372" s="154" t="s">
        <v>361</v>
      </c>
      <c r="B372" s="81" t="s">
        <v>33</v>
      </c>
      <c r="C372" s="93" t="s">
        <v>683</v>
      </c>
      <c r="D372" s="100" t="s">
        <v>2</v>
      </c>
      <c r="E372" s="83" t="s">
        <v>30</v>
      </c>
      <c r="F372" s="90">
        <v>6</v>
      </c>
      <c r="G372" s="244"/>
      <c r="H372" s="85">
        <f t="shared" ref="H372:H373" si="44">ROUND(G372*F372,2)</f>
        <v>0</v>
      </c>
    </row>
    <row r="373" spans="1:8" s="76" customFormat="1" ht="30" customHeight="1" x14ac:dyDescent="0.2">
      <c r="A373" s="80" t="s">
        <v>37</v>
      </c>
      <c r="B373" s="89" t="s">
        <v>569</v>
      </c>
      <c r="C373" s="82" t="s">
        <v>38</v>
      </c>
      <c r="D373" s="94" t="s">
        <v>340</v>
      </c>
      <c r="E373" s="83" t="s">
        <v>32</v>
      </c>
      <c r="F373" s="90">
        <f>SUM(F395:F399)*0.6*1.1</f>
        <v>541</v>
      </c>
      <c r="G373" s="244"/>
      <c r="H373" s="85">
        <f t="shared" si="44"/>
        <v>0</v>
      </c>
    </row>
    <row r="374" spans="1:8" ht="36" customHeight="1" x14ac:dyDescent="0.2">
      <c r="A374" s="146"/>
      <c r="B374" s="151"/>
      <c r="C374" s="155" t="s">
        <v>331</v>
      </c>
      <c r="D374" s="110"/>
      <c r="E374" s="156"/>
      <c r="F374" s="110"/>
      <c r="G374" s="243"/>
      <c r="H374" s="153"/>
    </row>
    <row r="375" spans="1:8" s="76" customFormat="1" ht="30" customHeight="1" x14ac:dyDescent="0.2">
      <c r="A375" s="88" t="s">
        <v>377</v>
      </c>
      <c r="B375" s="89" t="s">
        <v>352</v>
      </c>
      <c r="C375" s="82" t="s">
        <v>378</v>
      </c>
      <c r="D375" s="100" t="s">
        <v>162</v>
      </c>
      <c r="E375" s="83"/>
      <c r="F375" s="90"/>
      <c r="G375" s="245"/>
      <c r="H375" s="85"/>
    </row>
    <row r="376" spans="1:8" s="76" customFormat="1" ht="43.9" customHeight="1" x14ac:dyDescent="0.2">
      <c r="A376" s="88" t="s">
        <v>379</v>
      </c>
      <c r="B376" s="81" t="s">
        <v>33</v>
      </c>
      <c r="C376" s="82" t="s">
        <v>218</v>
      </c>
      <c r="D376" s="100" t="s">
        <v>2</v>
      </c>
      <c r="E376" s="83" t="s">
        <v>32</v>
      </c>
      <c r="F376" s="90">
        <f>225+100</f>
        <v>325</v>
      </c>
      <c r="G376" s="244"/>
      <c r="H376" s="85">
        <f>ROUND(G376*F376,2)</f>
        <v>0</v>
      </c>
    </row>
    <row r="377" spans="1:8" s="76" customFormat="1" ht="30" customHeight="1" x14ac:dyDescent="0.2">
      <c r="A377" s="88" t="s">
        <v>380</v>
      </c>
      <c r="B377" s="89" t="s">
        <v>353</v>
      </c>
      <c r="C377" s="82" t="s">
        <v>381</v>
      </c>
      <c r="D377" s="100" t="s">
        <v>162</v>
      </c>
      <c r="E377" s="83"/>
      <c r="F377" s="90"/>
      <c r="G377" s="245"/>
      <c r="H377" s="85"/>
    </row>
    <row r="378" spans="1:8" s="76" customFormat="1" ht="43.9" customHeight="1" x14ac:dyDescent="0.2">
      <c r="A378" s="88" t="s">
        <v>382</v>
      </c>
      <c r="B378" s="81" t="s">
        <v>33</v>
      </c>
      <c r="C378" s="82" t="s">
        <v>219</v>
      </c>
      <c r="D378" s="100" t="s">
        <v>2</v>
      </c>
      <c r="E378" s="83" t="s">
        <v>32</v>
      </c>
      <c r="F378" s="90">
        <v>30</v>
      </c>
      <c r="G378" s="244"/>
      <c r="H378" s="85">
        <f t="shared" ref="H378:H383" si="45">ROUND(G378*F378,2)</f>
        <v>0</v>
      </c>
    </row>
    <row r="379" spans="1:8" s="91" customFormat="1" ht="43.9" customHeight="1" x14ac:dyDescent="0.2">
      <c r="A379" s="88" t="s">
        <v>383</v>
      </c>
      <c r="B379" s="81" t="s">
        <v>40</v>
      </c>
      <c r="C379" s="82" t="s">
        <v>220</v>
      </c>
      <c r="D379" s="100" t="s">
        <v>2</v>
      </c>
      <c r="E379" s="83" t="s">
        <v>32</v>
      </c>
      <c r="F379" s="90">
        <v>100</v>
      </c>
      <c r="G379" s="244"/>
      <c r="H379" s="85">
        <f t="shared" si="45"/>
        <v>0</v>
      </c>
    </row>
    <row r="380" spans="1:8" s="76" customFormat="1" ht="43.9" customHeight="1" x14ac:dyDescent="0.2">
      <c r="A380" s="88" t="s">
        <v>384</v>
      </c>
      <c r="B380" s="81" t="s">
        <v>50</v>
      </c>
      <c r="C380" s="82" t="s">
        <v>385</v>
      </c>
      <c r="D380" s="100" t="s">
        <v>2</v>
      </c>
      <c r="E380" s="83" t="s">
        <v>32</v>
      </c>
      <c r="F380" s="90">
        <v>25</v>
      </c>
      <c r="G380" s="244"/>
      <c r="H380" s="85">
        <f t="shared" si="45"/>
        <v>0</v>
      </c>
    </row>
    <row r="381" spans="1:8" s="76" customFormat="1" ht="43.9" customHeight="1" x14ac:dyDescent="0.2">
      <c r="A381" s="88" t="s">
        <v>386</v>
      </c>
      <c r="B381" s="81" t="s">
        <v>61</v>
      </c>
      <c r="C381" s="82" t="s">
        <v>221</v>
      </c>
      <c r="D381" s="100" t="s">
        <v>2</v>
      </c>
      <c r="E381" s="83" t="s">
        <v>32</v>
      </c>
      <c r="F381" s="90">
        <v>30</v>
      </c>
      <c r="G381" s="244"/>
      <c r="H381" s="85">
        <f t="shared" si="45"/>
        <v>0</v>
      </c>
    </row>
    <row r="382" spans="1:8" s="76" customFormat="1" ht="30" customHeight="1" x14ac:dyDescent="0.2">
      <c r="A382" s="88" t="s">
        <v>222</v>
      </c>
      <c r="B382" s="89" t="s">
        <v>570</v>
      </c>
      <c r="C382" s="181" t="s">
        <v>223</v>
      </c>
      <c r="D382" s="100" t="s">
        <v>306</v>
      </c>
      <c r="E382" s="83" t="s">
        <v>32</v>
      </c>
      <c r="F382" s="90">
        <v>400</v>
      </c>
      <c r="G382" s="244"/>
      <c r="H382" s="85">
        <f t="shared" si="45"/>
        <v>0</v>
      </c>
    </row>
    <row r="383" spans="1:8" s="76" customFormat="1" ht="30" customHeight="1" x14ac:dyDescent="0.2">
      <c r="A383" s="88" t="s">
        <v>224</v>
      </c>
      <c r="B383" s="89" t="s">
        <v>571</v>
      </c>
      <c r="C383" s="181" t="s">
        <v>225</v>
      </c>
      <c r="D383" s="100" t="s">
        <v>306</v>
      </c>
      <c r="E383" s="83" t="s">
        <v>32</v>
      </c>
      <c r="F383" s="90">
        <v>400</v>
      </c>
      <c r="G383" s="244"/>
      <c r="H383" s="85">
        <f t="shared" si="45"/>
        <v>0</v>
      </c>
    </row>
    <row r="384" spans="1:8" s="76" customFormat="1" ht="42" customHeight="1" x14ac:dyDescent="0.2">
      <c r="A384" s="88"/>
      <c r="B384" s="89" t="s">
        <v>572</v>
      </c>
      <c r="C384" s="82" t="s">
        <v>387</v>
      </c>
      <c r="D384" s="100" t="s">
        <v>161</v>
      </c>
      <c r="E384" s="83" t="s">
        <v>32</v>
      </c>
      <c r="F384" s="90">
        <f>0.15*SUM(F376:F381)</f>
        <v>77</v>
      </c>
      <c r="G384" s="244"/>
      <c r="H384" s="85">
        <f>ROUND(G384*F384,2)</f>
        <v>0</v>
      </c>
    </row>
    <row r="385" spans="1:8" s="76" customFormat="1" ht="30" customHeight="1" x14ac:dyDescent="0.2">
      <c r="A385" s="88" t="s">
        <v>41</v>
      </c>
      <c r="B385" s="89" t="s">
        <v>573</v>
      </c>
      <c r="C385" s="82" t="s">
        <v>42</v>
      </c>
      <c r="D385" s="100" t="s">
        <v>162</v>
      </c>
      <c r="E385" s="83"/>
      <c r="F385" s="90"/>
      <c r="G385" s="245"/>
      <c r="H385" s="85"/>
    </row>
    <row r="386" spans="1:8" s="76" customFormat="1" ht="30" customHeight="1" x14ac:dyDescent="0.2">
      <c r="A386" s="88" t="s">
        <v>43</v>
      </c>
      <c r="B386" s="81" t="s">
        <v>33</v>
      </c>
      <c r="C386" s="82" t="s">
        <v>44</v>
      </c>
      <c r="D386" s="100" t="s">
        <v>2</v>
      </c>
      <c r="E386" s="83" t="s">
        <v>39</v>
      </c>
      <c r="F386" s="90">
        <v>525</v>
      </c>
      <c r="G386" s="244"/>
      <c r="H386" s="85">
        <f>ROUND(G386*F386,2)</f>
        <v>0</v>
      </c>
    </row>
    <row r="387" spans="1:8" s="76" customFormat="1" ht="30" customHeight="1" x14ac:dyDescent="0.2">
      <c r="A387" s="88" t="s">
        <v>45</v>
      </c>
      <c r="B387" s="89" t="s">
        <v>574</v>
      </c>
      <c r="C387" s="82" t="s">
        <v>46</v>
      </c>
      <c r="D387" s="100" t="s">
        <v>162</v>
      </c>
      <c r="E387" s="83"/>
      <c r="F387" s="90"/>
      <c r="G387" s="245"/>
      <c r="H387" s="85"/>
    </row>
    <row r="388" spans="1:8" s="76" customFormat="1" ht="30" customHeight="1" x14ac:dyDescent="0.2">
      <c r="A388" s="176" t="s">
        <v>163</v>
      </c>
      <c r="B388" s="177" t="s">
        <v>33</v>
      </c>
      <c r="C388" s="178" t="s">
        <v>164</v>
      </c>
      <c r="D388" s="177" t="s">
        <v>2</v>
      </c>
      <c r="E388" s="177" t="s">
        <v>39</v>
      </c>
      <c r="F388" s="90">
        <v>210</v>
      </c>
      <c r="G388" s="244"/>
      <c r="H388" s="85">
        <f>ROUND(G388*F388,2)</f>
        <v>0</v>
      </c>
    </row>
    <row r="389" spans="1:8" s="76" customFormat="1" ht="30" customHeight="1" x14ac:dyDescent="0.2">
      <c r="A389" s="103" t="s">
        <v>47</v>
      </c>
      <c r="B389" s="157" t="s">
        <v>40</v>
      </c>
      <c r="C389" s="98" t="s">
        <v>48</v>
      </c>
      <c r="D389" s="158" t="s">
        <v>2</v>
      </c>
      <c r="E389" s="105" t="s">
        <v>39</v>
      </c>
      <c r="F389" s="159">
        <v>850</v>
      </c>
      <c r="G389" s="246"/>
      <c r="H389" s="106">
        <f>ROUND(G389*F389,2)</f>
        <v>0</v>
      </c>
    </row>
    <row r="390" spans="1:8" s="60" customFormat="1" ht="43.9" customHeight="1" x14ac:dyDescent="0.2">
      <c r="A390" s="88" t="s">
        <v>226</v>
      </c>
      <c r="B390" s="89" t="s">
        <v>575</v>
      </c>
      <c r="C390" s="82" t="s">
        <v>227</v>
      </c>
      <c r="D390" s="100" t="s">
        <v>94</v>
      </c>
      <c r="E390" s="83"/>
      <c r="F390" s="90"/>
      <c r="G390" s="245"/>
      <c r="H390" s="85"/>
    </row>
    <row r="391" spans="1:8" s="76" customFormat="1" ht="30" customHeight="1" x14ac:dyDescent="0.2">
      <c r="A391" s="88" t="s">
        <v>228</v>
      </c>
      <c r="B391" s="81" t="s">
        <v>33</v>
      </c>
      <c r="C391" s="82" t="s">
        <v>95</v>
      </c>
      <c r="D391" s="100" t="s">
        <v>229</v>
      </c>
      <c r="E391" s="83"/>
      <c r="F391" s="90"/>
      <c r="G391" s="245"/>
      <c r="H391" s="85"/>
    </row>
    <row r="392" spans="1:8" s="91" customFormat="1" ht="30" customHeight="1" x14ac:dyDescent="0.2">
      <c r="A392" s="88" t="s">
        <v>232</v>
      </c>
      <c r="B392" s="92" t="s">
        <v>96</v>
      </c>
      <c r="C392" s="93" t="s">
        <v>233</v>
      </c>
      <c r="D392" s="94"/>
      <c r="E392" s="95" t="s">
        <v>32</v>
      </c>
      <c r="F392" s="96">
        <v>10</v>
      </c>
      <c r="G392" s="244"/>
      <c r="H392" s="97">
        <f t="shared" ref="H392" si="46">ROUND(G392*F392,2)</f>
        <v>0</v>
      </c>
    </row>
    <row r="393" spans="1:8" s="76" customFormat="1" ht="30" customHeight="1" x14ac:dyDescent="0.2">
      <c r="A393" s="88" t="s">
        <v>99</v>
      </c>
      <c r="B393" s="89" t="s">
        <v>576</v>
      </c>
      <c r="C393" s="82" t="s">
        <v>51</v>
      </c>
      <c r="D393" s="100" t="s">
        <v>236</v>
      </c>
      <c r="E393" s="83"/>
      <c r="F393" s="90"/>
      <c r="G393" s="245"/>
      <c r="H393" s="85"/>
    </row>
    <row r="394" spans="1:8" s="76" customFormat="1" ht="30" customHeight="1" x14ac:dyDescent="0.2">
      <c r="A394" s="88" t="s">
        <v>391</v>
      </c>
      <c r="B394" s="81" t="s">
        <v>33</v>
      </c>
      <c r="C394" s="82" t="s">
        <v>392</v>
      </c>
      <c r="D394" s="100" t="s">
        <v>296</v>
      </c>
      <c r="E394" s="83"/>
      <c r="F394" s="90"/>
      <c r="G394" s="97"/>
      <c r="H394" s="85"/>
    </row>
    <row r="395" spans="1:8" s="91" customFormat="1" ht="30" customHeight="1" x14ac:dyDescent="0.2">
      <c r="A395" s="88" t="s">
        <v>396</v>
      </c>
      <c r="B395" s="92" t="s">
        <v>96</v>
      </c>
      <c r="C395" s="93" t="s">
        <v>305</v>
      </c>
      <c r="D395" s="94"/>
      <c r="E395" s="95" t="s">
        <v>49</v>
      </c>
      <c r="F395" s="96">
        <v>5</v>
      </c>
      <c r="G395" s="244"/>
      <c r="H395" s="97">
        <f>ROUND(G395*F395,2)</f>
        <v>0</v>
      </c>
    </row>
    <row r="396" spans="1:8" s="91" customFormat="1" ht="30" customHeight="1" x14ac:dyDescent="0.2">
      <c r="A396" s="88" t="s">
        <v>397</v>
      </c>
      <c r="B396" s="92" t="s">
        <v>97</v>
      </c>
      <c r="C396" s="93" t="s">
        <v>393</v>
      </c>
      <c r="D396" s="94"/>
      <c r="E396" s="95" t="s">
        <v>49</v>
      </c>
      <c r="F396" s="96">
        <v>620</v>
      </c>
      <c r="G396" s="244"/>
      <c r="H396" s="97">
        <f>ROUND(G396*F396,2)</f>
        <v>0</v>
      </c>
    </row>
    <row r="397" spans="1:8" s="91" customFormat="1" ht="30" customHeight="1" x14ac:dyDescent="0.2">
      <c r="A397" s="88" t="s">
        <v>398</v>
      </c>
      <c r="B397" s="92" t="s">
        <v>394</v>
      </c>
      <c r="C397" s="93" t="s">
        <v>395</v>
      </c>
      <c r="D397" s="94" t="s">
        <v>2</v>
      </c>
      <c r="E397" s="95" t="s">
        <v>49</v>
      </c>
      <c r="F397" s="96">
        <v>120</v>
      </c>
      <c r="G397" s="244"/>
      <c r="H397" s="97">
        <f>ROUND(G397*F397,2)</f>
        <v>0</v>
      </c>
    </row>
    <row r="398" spans="1:8" s="76" customFormat="1" ht="42" customHeight="1" x14ac:dyDescent="0.2">
      <c r="A398" s="88" t="s">
        <v>399</v>
      </c>
      <c r="B398" s="81" t="s">
        <v>40</v>
      </c>
      <c r="C398" s="82" t="s">
        <v>167</v>
      </c>
      <c r="D398" s="100" t="s">
        <v>101</v>
      </c>
      <c r="E398" s="83" t="s">
        <v>49</v>
      </c>
      <c r="F398" s="90">
        <v>60</v>
      </c>
      <c r="G398" s="244"/>
      <c r="H398" s="85">
        <f>ROUND(G398*F398,2)</f>
        <v>0</v>
      </c>
    </row>
    <row r="399" spans="1:8" s="79" customFormat="1" ht="30" customHeight="1" x14ac:dyDescent="0.2">
      <c r="A399" s="88" t="s">
        <v>168</v>
      </c>
      <c r="B399" s="81" t="s">
        <v>50</v>
      </c>
      <c r="C399" s="82" t="s">
        <v>102</v>
      </c>
      <c r="D399" s="100" t="s">
        <v>103</v>
      </c>
      <c r="E399" s="83" t="s">
        <v>49</v>
      </c>
      <c r="F399" s="90">
        <v>15</v>
      </c>
      <c r="G399" s="244"/>
      <c r="H399" s="85">
        <f t="shared" ref="H399" si="47">ROUND(G399*F399,2)</f>
        <v>0</v>
      </c>
    </row>
    <row r="400" spans="1:8" s="76" customFormat="1" ht="33.75" customHeight="1" x14ac:dyDescent="0.2">
      <c r="A400" s="88" t="s">
        <v>169</v>
      </c>
      <c r="B400" s="89" t="s">
        <v>577</v>
      </c>
      <c r="C400" s="82" t="s">
        <v>170</v>
      </c>
      <c r="D400" s="100" t="s">
        <v>371</v>
      </c>
      <c r="E400" s="162"/>
      <c r="F400" s="90"/>
      <c r="G400" s="245"/>
      <c r="H400" s="85"/>
    </row>
    <row r="401" spans="1:8" s="76" customFormat="1" ht="30" customHeight="1" x14ac:dyDescent="0.2">
      <c r="A401" s="88" t="s">
        <v>237</v>
      </c>
      <c r="B401" s="81" t="s">
        <v>33</v>
      </c>
      <c r="C401" s="82" t="s">
        <v>238</v>
      </c>
      <c r="D401" s="100"/>
      <c r="E401" s="83"/>
      <c r="F401" s="90"/>
      <c r="G401" s="245"/>
      <c r="H401" s="85"/>
    </row>
    <row r="402" spans="1:8" s="76" customFormat="1" ht="30" customHeight="1" x14ac:dyDescent="0.2">
      <c r="A402" s="88" t="s">
        <v>171</v>
      </c>
      <c r="B402" s="160" t="s">
        <v>96</v>
      </c>
      <c r="C402" s="82" t="s">
        <v>114</v>
      </c>
      <c r="D402" s="100"/>
      <c r="E402" s="83" t="s">
        <v>34</v>
      </c>
      <c r="F402" s="90">
        <f>845*1.05</f>
        <v>887</v>
      </c>
      <c r="G402" s="244"/>
      <c r="H402" s="85">
        <f>ROUND(G402*F402,2)</f>
        <v>0</v>
      </c>
    </row>
    <row r="403" spans="1:8" s="76" customFormat="1" ht="30" customHeight="1" x14ac:dyDescent="0.2">
      <c r="A403" s="88" t="s">
        <v>172</v>
      </c>
      <c r="B403" s="81" t="s">
        <v>40</v>
      </c>
      <c r="C403" s="82" t="s">
        <v>69</v>
      </c>
      <c r="D403" s="100"/>
      <c r="E403" s="83"/>
      <c r="F403" s="90"/>
      <c r="G403" s="245"/>
      <c r="H403" s="85"/>
    </row>
    <row r="404" spans="1:8" s="76" customFormat="1" ht="30" customHeight="1" x14ac:dyDescent="0.2">
      <c r="A404" s="88" t="s">
        <v>173</v>
      </c>
      <c r="B404" s="160" t="s">
        <v>96</v>
      </c>
      <c r="C404" s="82" t="s">
        <v>114</v>
      </c>
      <c r="D404" s="100"/>
      <c r="E404" s="83" t="s">
        <v>34</v>
      </c>
      <c r="F404" s="90">
        <v>100</v>
      </c>
      <c r="G404" s="244"/>
      <c r="H404" s="85">
        <f>ROUND(G404*F404,2)</f>
        <v>0</v>
      </c>
    </row>
    <row r="405" spans="1:8" s="60" customFormat="1" ht="30" customHeight="1" x14ac:dyDescent="0.2">
      <c r="A405" s="88" t="s">
        <v>104</v>
      </c>
      <c r="B405" s="89" t="s">
        <v>578</v>
      </c>
      <c r="C405" s="82" t="s">
        <v>106</v>
      </c>
      <c r="D405" s="100" t="s">
        <v>239</v>
      </c>
      <c r="E405" s="83"/>
      <c r="F405" s="90"/>
      <c r="G405" s="245"/>
      <c r="H405" s="85"/>
    </row>
    <row r="406" spans="1:8" s="76" customFormat="1" ht="30" customHeight="1" x14ac:dyDescent="0.2">
      <c r="A406" s="88" t="s">
        <v>107</v>
      </c>
      <c r="B406" s="81" t="s">
        <v>33</v>
      </c>
      <c r="C406" s="82" t="s">
        <v>240</v>
      </c>
      <c r="D406" s="100" t="s">
        <v>2</v>
      </c>
      <c r="E406" s="83" t="s">
        <v>32</v>
      </c>
      <c r="F406" s="90">
        <v>85</v>
      </c>
      <c r="G406" s="244"/>
      <c r="H406" s="85">
        <f t="shared" ref="H406:H408" si="48">ROUND(G406*F406,2)</f>
        <v>0</v>
      </c>
    </row>
    <row r="407" spans="1:8" s="76" customFormat="1" ht="30" customHeight="1" x14ac:dyDescent="0.2">
      <c r="A407" s="88" t="s">
        <v>243</v>
      </c>
      <c r="B407" s="81" t="s">
        <v>40</v>
      </c>
      <c r="C407" s="82" t="s">
        <v>244</v>
      </c>
      <c r="D407" s="100" t="s">
        <v>2</v>
      </c>
      <c r="E407" s="83" t="s">
        <v>32</v>
      </c>
      <c r="F407" s="90">
        <v>65</v>
      </c>
      <c r="G407" s="244"/>
      <c r="H407" s="85">
        <f t="shared" si="48"/>
        <v>0</v>
      </c>
    </row>
    <row r="408" spans="1:8" s="60" customFormat="1" ht="30" customHeight="1" x14ac:dyDescent="0.2">
      <c r="A408" s="88" t="s">
        <v>400</v>
      </c>
      <c r="B408" s="89" t="s">
        <v>579</v>
      </c>
      <c r="C408" s="82" t="s">
        <v>401</v>
      </c>
      <c r="D408" s="100" t="s">
        <v>206</v>
      </c>
      <c r="E408" s="83" t="s">
        <v>32</v>
      </c>
      <c r="F408" s="84">
        <v>4430</v>
      </c>
      <c r="G408" s="244"/>
      <c r="H408" s="85">
        <f t="shared" si="48"/>
        <v>0</v>
      </c>
    </row>
    <row r="409" spans="1:8" ht="36" customHeight="1" x14ac:dyDescent="0.2">
      <c r="A409" s="146"/>
      <c r="B409" s="161"/>
      <c r="C409" s="155" t="s">
        <v>21</v>
      </c>
      <c r="D409" s="110"/>
      <c r="E409" s="168"/>
      <c r="F409" s="109"/>
      <c r="G409" s="243"/>
      <c r="H409" s="153"/>
    </row>
    <row r="410" spans="1:8" s="60" customFormat="1" ht="30" customHeight="1" x14ac:dyDescent="0.2">
      <c r="A410" s="80" t="s">
        <v>56</v>
      </c>
      <c r="B410" s="89" t="s">
        <v>580</v>
      </c>
      <c r="C410" s="82" t="s">
        <v>57</v>
      </c>
      <c r="D410" s="100" t="s">
        <v>116</v>
      </c>
      <c r="E410" s="83" t="s">
        <v>49</v>
      </c>
      <c r="F410" s="84">
        <v>985</v>
      </c>
      <c r="G410" s="244"/>
      <c r="H410" s="85">
        <f>ROUND(G410*F410,2)</f>
        <v>0</v>
      </c>
    </row>
    <row r="411" spans="1:8" ht="48" customHeight="1" x14ac:dyDescent="0.2">
      <c r="A411" s="146"/>
      <c r="B411" s="161"/>
      <c r="C411" s="155" t="s">
        <v>22</v>
      </c>
      <c r="D411" s="110"/>
      <c r="E411" s="168"/>
      <c r="F411" s="109"/>
      <c r="G411" s="243"/>
      <c r="H411" s="153"/>
    </row>
    <row r="412" spans="1:8" s="91" customFormat="1" ht="33" customHeight="1" x14ac:dyDescent="0.2">
      <c r="A412" s="80" t="s">
        <v>198</v>
      </c>
      <c r="B412" s="89" t="s">
        <v>581</v>
      </c>
      <c r="C412" s="82" t="s">
        <v>199</v>
      </c>
      <c r="D412" s="100" t="s">
        <v>120</v>
      </c>
      <c r="E412" s="83"/>
      <c r="F412" s="84"/>
      <c r="G412" s="245"/>
      <c r="H412" s="101"/>
    </row>
    <row r="413" spans="1:8" s="76" customFormat="1" ht="30" customHeight="1" x14ac:dyDescent="0.2">
      <c r="A413" s="80" t="s">
        <v>200</v>
      </c>
      <c r="B413" s="81" t="s">
        <v>33</v>
      </c>
      <c r="C413" s="82" t="s">
        <v>156</v>
      </c>
      <c r="D413" s="100"/>
      <c r="E413" s="83"/>
      <c r="F413" s="84"/>
      <c r="G413" s="245"/>
      <c r="H413" s="101"/>
    </row>
    <row r="414" spans="1:8" s="76" customFormat="1" ht="30" customHeight="1" x14ac:dyDescent="0.2">
      <c r="A414" s="175" t="s">
        <v>201</v>
      </c>
      <c r="B414" s="171" t="s">
        <v>96</v>
      </c>
      <c r="C414" s="98" t="s">
        <v>202</v>
      </c>
      <c r="D414" s="158"/>
      <c r="E414" s="105" t="s">
        <v>39</v>
      </c>
      <c r="F414" s="99">
        <v>3</v>
      </c>
      <c r="G414" s="246"/>
      <c r="H414" s="106">
        <f>ROUND(G414*F414,2)</f>
        <v>0</v>
      </c>
    </row>
    <row r="415" spans="1:8" s="76" customFormat="1" ht="38.450000000000003" customHeight="1" x14ac:dyDescent="0.2">
      <c r="A415" s="80" t="s">
        <v>203</v>
      </c>
      <c r="B415" s="89" t="s">
        <v>582</v>
      </c>
      <c r="C415" s="1" t="s">
        <v>204</v>
      </c>
      <c r="D415" s="2" t="s">
        <v>452</v>
      </c>
      <c r="E415" s="83"/>
      <c r="F415" s="179"/>
      <c r="G415" s="245"/>
      <c r="H415" s="101"/>
    </row>
    <row r="416" spans="1:8" s="87" customFormat="1" ht="30" customHeight="1" x14ac:dyDescent="0.2">
      <c r="A416" s="80" t="s">
        <v>205</v>
      </c>
      <c r="B416" s="81" t="s">
        <v>33</v>
      </c>
      <c r="C416" s="169" t="s">
        <v>488</v>
      </c>
      <c r="D416" s="100"/>
      <c r="E416" s="83" t="s">
        <v>49</v>
      </c>
      <c r="F416" s="84">
        <v>10</v>
      </c>
      <c r="G416" s="244"/>
      <c r="H416" s="85">
        <f t="shared" ref="H416" si="49">ROUND(G416*F416,2)</f>
        <v>0</v>
      </c>
    </row>
    <row r="417" spans="1:8" s="87" customFormat="1" ht="39.950000000000003" customHeight="1" x14ac:dyDescent="0.2">
      <c r="A417" s="80" t="s">
        <v>407</v>
      </c>
      <c r="B417" s="89" t="s">
        <v>583</v>
      </c>
      <c r="C417" s="169" t="s">
        <v>409</v>
      </c>
      <c r="D417" s="100" t="s">
        <v>120</v>
      </c>
      <c r="E417" s="83"/>
      <c r="F417" s="84"/>
      <c r="G417" s="245"/>
      <c r="H417" s="101"/>
    </row>
    <row r="418" spans="1:8" s="87" customFormat="1" ht="30" customHeight="1" x14ac:dyDescent="0.2">
      <c r="A418" s="80" t="s">
        <v>410</v>
      </c>
      <c r="B418" s="81" t="s">
        <v>33</v>
      </c>
      <c r="C418" s="169" t="s">
        <v>411</v>
      </c>
      <c r="D418" s="100"/>
      <c r="E418" s="83" t="s">
        <v>39</v>
      </c>
      <c r="F418" s="84">
        <v>1</v>
      </c>
      <c r="G418" s="244"/>
      <c r="H418" s="85">
        <f>ROUND(G418*F418,2)</f>
        <v>0</v>
      </c>
    </row>
    <row r="419" spans="1:8" s="102" customFormat="1" ht="30" customHeight="1" x14ac:dyDescent="0.2">
      <c r="A419" s="80" t="s">
        <v>439</v>
      </c>
      <c r="B419" s="89" t="s">
        <v>584</v>
      </c>
      <c r="C419" s="169" t="s">
        <v>441</v>
      </c>
      <c r="D419" s="100" t="s">
        <v>120</v>
      </c>
      <c r="E419" s="83"/>
      <c r="F419" s="84"/>
      <c r="G419" s="97"/>
      <c r="H419" s="101"/>
    </row>
    <row r="420" spans="1:8" s="102" customFormat="1" ht="28.5" customHeight="1" x14ac:dyDescent="0.2">
      <c r="A420" s="80" t="s">
        <v>442</v>
      </c>
      <c r="B420" s="81" t="s">
        <v>33</v>
      </c>
      <c r="C420" s="169" t="s">
        <v>443</v>
      </c>
      <c r="D420" s="100"/>
      <c r="E420" s="83" t="s">
        <v>39</v>
      </c>
      <c r="F420" s="84">
        <v>1</v>
      </c>
      <c r="G420" s="244"/>
      <c r="H420" s="85">
        <f>ROUND(G420*F420,2)</f>
        <v>0</v>
      </c>
    </row>
    <row r="421" spans="1:8" ht="36" customHeight="1" x14ac:dyDescent="0.2">
      <c r="A421" s="146"/>
      <c r="B421" s="172"/>
      <c r="C421" s="155" t="s">
        <v>23</v>
      </c>
      <c r="D421" s="110"/>
      <c r="E421" s="168"/>
      <c r="F421" s="109"/>
      <c r="G421" s="243"/>
      <c r="H421" s="153"/>
    </row>
    <row r="422" spans="1:8" s="76" customFormat="1" ht="43.9" customHeight="1" x14ac:dyDescent="0.2">
      <c r="A422" s="80" t="s">
        <v>58</v>
      </c>
      <c r="B422" s="89" t="s">
        <v>585</v>
      </c>
      <c r="C422" s="1" t="s">
        <v>245</v>
      </c>
      <c r="D422" s="19" t="s">
        <v>246</v>
      </c>
      <c r="E422" s="83" t="s">
        <v>39</v>
      </c>
      <c r="F422" s="84">
        <v>8</v>
      </c>
      <c r="G422" s="244"/>
      <c r="H422" s="85">
        <f>ROUND(G422*F422,2)</f>
        <v>0</v>
      </c>
    </row>
    <row r="423" spans="1:8" s="60" customFormat="1" ht="30" customHeight="1" x14ac:dyDescent="0.2">
      <c r="A423" s="80" t="s">
        <v>59</v>
      </c>
      <c r="B423" s="89" t="s">
        <v>586</v>
      </c>
      <c r="C423" s="1" t="s">
        <v>247</v>
      </c>
      <c r="D423" s="19" t="s">
        <v>246</v>
      </c>
      <c r="E423" s="83"/>
      <c r="F423" s="84"/>
      <c r="G423" s="245"/>
      <c r="H423" s="101"/>
    </row>
    <row r="424" spans="1:8" s="76" customFormat="1" ht="30" customHeight="1" x14ac:dyDescent="0.2">
      <c r="A424" s="80" t="s">
        <v>195</v>
      </c>
      <c r="B424" s="81" t="s">
        <v>33</v>
      </c>
      <c r="C424" s="82" t="s">
        <v>196</v>
      </c>
      <c r="D424" s="100"/>
      <c r="E424" s="83" t="s">
        <v>39</v>
      </c>
      <c r="F424" s="84">
        <f>F422</f>
        <v>8</v>
      </c>
      <c r="G424" s="244"/>
      <c r="H424" s="85">
        <f>ROUND(G424*F424,2)</f>
        <v>0</v>
      </c>
    </row>
    <row r="425" spans="1:8" s="76" customFormat="1" ht="30" customHeight="1" x14ac:dyDescent="0.2">
      <c r="A425" s="80" t="s">
        <v>60</v>
      </c>
      <c r="B425" s="81" t="s">
        <v>40</v>
      </c>
      <c r="C425" s="82" t="s">
        <v>143</v>
      </c>
      <c r="D425" s="100"/>
      <c r="E425" s="83" t="s">
        <v>39</v>
      </c>
      <c r="F425" s="84">
        <f>F422</f>
        <v>8</v>
      </c>
      <c r="G425" s="244"/>
      <c r="H425" s="85">
        <f>ROUND(G425*F425,2)</f>
        <v>0</v>
      </c>
    </row>
    <row r="426" spans="1:8" ht="36" customHeight="1" x14ac:dyDescent="0.2">
      <c r="A426" s="146"/>
      <c r="B426" s="151"/>
      <c r="C426" s="155" t="s">
        <v>24</v>
      </c>
      <c r="D426" s="110"/>
      <c r="E426" s="156"/>
      <c r="F426" s="110"/>
      <c r="G426" s="243"/>
      <c r="H426" s="153"/>
    </row>
    <row r="427" spans="1:8" s="60" customFormat="1" ht="30" customHeight="1" x14ac:dyDescent="0.2">
      <c r="A427" s="88" t="s">
        <v>62</v>
      </c>
      <c r="B427" s="89" t="s">
        <v>587</v>
      </c>
      <c r="C427" s="82" t="s">
        <v>63</v>
      </c>
      <c r="D427" s="100" t="s">
        <v>148</v>
      </c>
      <c r="E427" s="83"/>
      <c r="F427" s="90"/>
      <c r="G427" s="245"/>
      <c r="H427" s="85"/>
    </row>
    <row r="428" spans="1:8" s="76" customFormat="1" ht="30" customHeight="1" x14ac:dyDescent="0.2">
      <c r="A428" s="88" t="s">
        <v>149</v>
      </c>
      <c r="B428" s="81" t="s">
        <v>33</v>
      </c>
      <c r="C428" s="82" t="s">
        <v>150</v>
      </c>
      <c r="D428" s="100"/>
      <c r="E428" s="83" t="s">
        <v>32</v>
      </c>
      <c r="F428" s="90">
        <v>460</v>
      </c>
      <c r="G428" s="244"/>
      <c r="H428" s="85">
        <f>ROUND(G428*F428,2)</f>
        <v>0</v>
      </c>
    </row>
    <row r="429" spans="1:8" s="76" customFormat="1" ht="30" customHeight="1" x14ac:dyDescent="0.2">
      <c r="A429" s="88" t="s">
        <v>354</v>
      </c>
      <c r="B429" s="89" t="s">
        <v>588</v>
      </c>
      <c r="C429" s="82" t="s">
        <v>356</v>
      </c>
      <c r="D429" s="100" t="s">
        <v>190</v>
      </c>
      <c r="E429" s="83" t="s">
        <v>32</v>
      </c>
      <c r="F429" s="90">
        <v>50</v>
      </c>
      <c r="G429" s="244"/>
      <c r="H429" s="85">
        <f>ROUND(G429*F429,2)</f>
        <v>0</v>
      </c>
    </row>
    <row r="430" spans="1:8" s="75" customFormat="1" ht="30" customHeight="1" thickBot="1" x14ac:dyDescent="0.25">
      <c r="A430" s="173"/>
      <c r="B430" s="174" t="str">
        <f>B369</f>
        <v>F</v>
      </c>
      <c r="C430" s="278" t="str">
        <f>C369</f>
        <v>Syracuse Crescent Rehabilitation - Chancellor Drive/Chancellor Drive</v>
      </c>
      <c r="D430" s="279"/>
      <c r="E430" s="279"/>
      <c r="F430" s="280"/>
      <c r="G430" s="248" t="s">
        <v>17</v>
      </c>
      <c r="H430" s="173">
        <f>SUM(H369:H429)</f>
        <v>0</v>
      </c>
    </row>
    <row r="431" spans="1:8" s="75" customFormat="1" ht="30" customHeight="1" thickTop="1" x14ac:dyDescent="0.2">
      <c r="A431" s="148"/>
      <c r="B431" s="149" t="s">
        <v>333</v>
      </c>
      <c r="C431" s="286" t="s">
        <v>415</v>
      </c>
      <c r="D431" s="287"/>
      <c r="E431" s="287"/>
      <c r="F431" s="288"/>
      <c r="G431" s="242"/>
      <c r="H431" s="150"/>
    </row>
    <row r="432" spans="1:8" ht="36" customHeight="1" x14ac:dyDescent="0.2">
      <c r="A432" s="146"/>
      <c r="B432" s="151"/>
      <c r="C432" s="152" t="s">
        <v>19</v>
      </c>
      <c r="D432" s="110"/>
      <c r="E432" s="109" t="s">
        <v>2</v>
      </c>
      <c r="F432" s="109" t="s">
        <v>2</v>
      </c>
      <c r="G432" s="243" t="s">
        <v>2</v>
      </c>
      <c r="H432" s="153"/>
    </row>
    <row r="433" spans="1:8" s="76" customFormat="1" ht="30" customHeight="1" x14ac:dyDescent="0.2">
      <c r="A433" s="80" t="s">
        <v>372</v>
      </c>
      <c r="B433" s="89" t="s">
        <v>334</v>
      </c>
      <c r="C433" s="82" t="s">
        <v>373</v>
      </c>
      <c r="D433" s="94" t="s">
        <v>340</v>
      </c>
      <c r="E433" s="83" t="s">
        <v>30</v>
      </c>
      <c r="F433" s="90">
        <v>105</v>
      </c>
      <c r="G433" s="244"/>
      <c r="H433" s="85">
        <f>ROUND(G433*F433,2)</f>
        <v>0</v>
      </c>
    </row>
    <row r="434" spans="1:8" s="77" customFormat="1" ht="30" customHeight="1" x14ac:dyDescent="0.2">
      <c r="A434" s="80" t="s">
        <v>78</v>
      </c>
      <c r="B434" s="89" t="s">
        <v>496</v>
      </c>
      <c r="C434" s="82" t="s">
        <v>690</v>
      </c>
      <c r="D434" s="94" t="s">
        <v>340</v>
      </c>
      <c r="E434" s="83" t="s">
        <v>30</v>
      </c>
      <c r="F434" s="90">
        <v>1015</v>
      </c>
      <c r="G434" s="244"/>
      <c r="H434" s="85">
        <f>ROUND(G434*F434,2)</f>
        <v>0</v>
      </c>
    </row>
    <row r="435" spans="1:8" s="77" customFormat="1" ht="30" customHeight="1" x14ac:dyDescent="0.2">
      <c r="A435" s="80"/>
      <c r="B435" s="89"/>
      <c r="C435" s="82" t="s">
        <v>493</v>
      </c>
      <c r="D435" s="94"/>
      <c r="E435" s="83"/>
      <c r="F435" s="90"/>
      <c r="G435" s="245"/>
      <c r="H435" s="85"/>
    </row>
    <row r="436" spans="1:8" s="78" customFormat="1" ht="30" customHeight="1" x14ac:dyDescent="0.2">
      <c r="A436" s="80" t="s">
        <v>78</v>
      </c>
      <c r="B436" s="89" t="s">
        <v>355</v>
      </c>
      <c r="C436" s="82" t="s">
        <v>691</v>
      </c>
      <c r="D436" s="94" t="s">
        <v>340</v>
      </c>
      <c r="E436" s="83" t="s">
        <v>30</v>
      </c>
      <c r="F436" s="90">
        <v>1215</v>
      </c>
      <c r="G436" s="244"/>
      <c r="H436" s="85">
        <f>ROUND(G436*F436,2)</f>
        <v>0</v>
      </c>
    </row>
    <row r="437" spans="1:8" s="76" customFormat="1" ht="30" customHeight="1" x14ac:dyDescent="0.2">
      <c r="A437" s="154" t="s">
        <v>80</v>
      </c>
      <c r="B437" s="89" t="s">
        <v>497</v>
      </c>
      <c r="C437" s="82" t="s">
        <v>81</v>
      </c>
      <c r="D437" s="94" t="s">
        <v>340</v>
      </c>
      <c r="E437" s="83" t="s">
        <v>32</v>
      </c>
      <c r="F437" s="90">
        <v>1850</v>
      </c>
      <c r="G437" s="244"/>
      <c r="H437" s="85">
        <f>ROUND(G437*F437,2)</f>
        <v>0</v>
      </c>
    </row>
    <row r="438" spans="1:8" s="60" customFormat="1" ht="32.450000000000003" customHeight="1" x14ac:dyDescent="0.2">
      <c r="A438" s="154" t="s">
        <v>82</v>
      </c>
      <c r="B438" s="89" t="s">
        <v>498</v>
      </c>
      <c r="C438" s="82" t="s">
        <v>358</v>
      </c>
      <c r="D438" s="94" t="s">
        <v>340</v>
      </c>
      <c r="E438" s="83"/>
      <c r="F438" s="90"/>
      <c r="G438" s="245"/>
      <c r="H438" s="85"/>
    </row>
    <row r="439" spans="1:8" s="77" customFormat="1" ht="30" customHeight="1" x14ac:dyDescent="0.2">
      <c r="A439" s="154" t="s">
        <v>359</v>
      </c>
      <c r="B439" s="81" t="s">
        <v>33</v>
      </c>
      <c r="C439" s="82" t="s">
        <v>694</v>
      </c>
      <c r="D439" s="100" t="s">
        <v>2</v>
      </c>
      <c r="E439" s="83" t="s">
        <v>34</v>
      </c>
      <c r="F439" s="90">
        <v>800</v>
      </c>
      <c r="G439" s="244"/>
      <c r="H439" s="85">
        <f>ROUND(G439*F439,2)</f>
        <v>0</v>
      </c>
    </row>
    <row r="440" spans="1:8" s="77" customFormat="1" ht="30" customHeight="1" x14ac:dyDescent="0.2">
      <c r="A440" s="154"/>
      <c r="B440" s="81"/>
      <c r="C440" s="82" t="s">
        <v>493</v>
      </c>
      <c r="D440" s="100"/>
      <c r="E440" s="83"/>
      <c r="F440" s="90"/>
      <c r="G440" s="245"/>
      <c r="H440" s="85"/>
    </row>
    <row r="441" spans="1:8" s="78" customFormat="1" ht="52.5" customHeight="1" x14ac:dyDescent="0.2">
      <c r="A441" s="154" t="s">
        <v>416</v>
      </c>
      <c r="B441" s="81" t="s">
        <v>40</v>
      </c>
      <c r="C441" s="82" t="s">
        <v>695</v>
      </c>
      <c r="D441" s="100" t="s">
        <v>197</v>
      </c>
      <c r="E441" s="83" t="s">
        <v>34</v>
      </c>
      <c r="F441" s="90">
        <v>1070</v>
      </c>
      <c r="G441" s="244"/>
      <c r="H441" s="85">
        <f>ROUND(G441*F441,2)</f>
        <v>0</v>
      </c>
    </row>
    <row r="442" spans="1:8" s="77" customFormat="1" ht="30" customHeight="1" x14ac:dyDescent="0.2">
      <c r="A442" s="154" t="s">
        <v>360</v>
      </c>
      <c r="B442" s="81" t="s">
        <v>50</v>
      </c>
      <c r="C442" s="82" t="s">
        <v>692</v>
      </c>
      <c r="D442" s="100" t="s">
        <v>2</v>
      </c>
      <c r="E442" s="83" t="s">
        <v>34</v>
      </c>
      <c r="F442" s="90">
        <v>1170</v>
      </c>
      <c r="G442" s="244"/>
      <c r="H442" s="85">
        <f>ROUND(G442*F442,2)</f>
        <v>0</v>
      </c>
    </row>
    <row r="443" spans="1:8" s="77" customFormat="1" ht="30" customHeight="1" x14ac:dyDescent="0.2">
      <c r="A443" s="154"/>
      <c r="B443" s="81"/>
      <c r="C443" s="82" t="s">
        <v>493</v>
      </c>
      <c r="D443" s="100"/>
      <c r="E443" s="83"/>
      <c r="F443" s="90"/>
      <c r="G443" s="245"/>
      <c r="H443" s="85"/>
    </row>
    <row r="444" spans="1:8" s="78" customFormat="1" ht="37.5" customHeight="1" x14ac:dyDescent="0.2">
      <c r="A444" s="154" t="s">
        <v>374</v>
      </c>
      <c r="B444" s="81" t="s">
        <v>61</v>
      </c>
      <c r="C444" s="82" t="s">
        <v>693</v>
      </c>
      <c r="D444" s="100" t="s">
        <v>197</v>
      </c>
      <c r="E444" s="83" t="s">
        <v>34</v>
      </c>
      <c r="F444" s="90">
        <v>1405</v>
      </c>
      <c r="G444" s="244"/>
      <c r="H444" s="85">
        <f>ROUND(G444*F444,2)</f>
        <v>0</v>
      </c>
    </row>
    <row r="445" spans="1:8" s="60" customFormat="1" ht="38.450000000000003" customHeight="1" x14ac:dyDescent="0.2">
      <c r="A445" s="154" t="s">
        <v>35</v>
      </c>
      <c r="B445" s="89" t="s">
        <v>499</v>
      </c>
      <c r="C445" s="82" t="s">
        <v>36</v>
      </c>
      <c r="D445" s="94" t="s">
        <v>340</v>
      </c>
      <c r="E445" s="83"/>
      <c r="F445" s="90"/>
      <c r="G445" s="245"/>
      <c r="H445" s="85"/>
    </row>
    <row r="446" spans="1:8" s="60" customFormat="1" ht="36" customHeight="1" x14ac:dyDescent="0.2">
      <c r="A446" s="154" t="s">
        <v>361</v>
      </c>
      <c r="B446" s="81" t="s">
        <v>33</v>
      </c>
      <c r="C446" s="93" t="s">
        <v>683</v>
      </c>
      <c r="D446" s="100" t="s">
        <v>2</v>
      </c>
      <c r="E446" s="83" t="s">
        <v>30</v>
      </c>
      <c r="F446" s="90">
        <v>245</v>
      </c>
      <c r="G446" s="244"/>
      <c r="H446" s="85">
        <f t="shared" ref="H446" si="50">ROUND(G446*F446,2)</f>
        <v>0</v>
      </c>
    </row>
    <row r="447" spans="1:8" s="76" customFormat="1" ht="30" customHeight="1" x14ac:dyDescent="0.2">
      <c r="A447" s="80" t="s">
        <v>37</v>
      </c>
      <c r="B447" s="89" t="s">
        <v>500</v>
      </c>
      <c r="C447" s="82" t="s">
        <v>38</v>
      </c>
      <c r="D447" s="94" t="s">
        <v>340</v>
      </c>
      <c r="E447" s="83" t="s">
        <v>32</v>
      </c>
      <c r="F447" s="90">
        <f>SUM(F501:F502)</f>
        <v>795</v>
      </c>
      <c r="G447" s="244"/>
      <c r="H447" s="85">
        <f>ROUND(G447*F447,2)</f>
        <v>0</v>
      </c>
    </row>
    <row r="448" spans="1:8" s="60" customFormat="1" ht="38.450000000000003" customHeight="1" x14ac:dyDescent="0.2">
      <c r="A448" s="154" t="s">
        <v>86</v>
      </c>
      <c r="B448" s="89" t="s">
        <v>501</v>
      </c>
      <c r="C448" s="82" t="s">
        <v>363</v>
      </c>
      <c r="D448" s="94" t="s">
        <v>364</v>
      </c>
      <c r="E448" s="83"/>
      <c r="F448" s="90"/>
      <c r="G448" s="97"/>
      <c r="H448" s="85">
        <f>ROUND(G448*F448,2)</f>
        <v>0</v>
      </c>
    </row>
    <row r="449" spans="1:9" s="60" customFormat="1" ht="30" customHeight="1" x14ac:dyDescent="0.2">
      <c r="A449" s="154" t="s">
        <v>365</v>
      </c>
      <c r="B449" s="81" t="s">
        <v>33</v>
      </c>
      <c r="C449" s="82" t="s">
        <v>366</v>
      </c>
      <c r="D449" s="100" t="s">
        <v>2</v>
      </c>
      <c r="E449" s="83" t="s">
        <v>32</v>
      </c>
      <c r="F449" s="90">
        <v>1850</v>
      </c>
      <c r="G449" s="244"/>
      <c r="H449" s="85">
        <f>ROUND(G449*F449,2)</f>
        <v>0</v>
      </c>
    </row>
    <row r="450" spans="1:9" s="76" customFormat="1" ht="36.6" customHeight="1" x14ac:dyDescent="0.2">
      <c r="A450" s="154" t="s">
        <v>367</v>
      </c>
      <c r="B450" s="89" t="s">
        <v>502</v>
      </c>
      <c r="C450" s="82" t="s">
        <v>89</v>
      </c>
      <c r="D450" s="100" t="s">
        <v>368</v>
      </c>
      <c r="E450" s="83"/>
      <c r="F450" s="90"/>
      <c r="G450" s="245"/>
      <c r="H450" s="85"/>
    </row>
    <row r="451" spans="1:9" s="60" customFormat="1" ht="30" customHeight="1" x14ac:dyDescent="0.2">
      <c r="A451" s="154" t="s">
        <v>369</v>
      </c>
      <c r="B451" s="81" t="s">
        <v>33</v>
      </c>
      <c r="C451" s="82" t="s">
        <v>370</v>
      </c>
      <c r="D451" s="100" t="s">
        <v>2</v>
      </c>
      <c r="E451" s="83" t="s">
        <v>32</v>
      </c>
      <c r="F451" s="90">
        <v>1850</v>
      </c>
      <c r="G451" s="244"/>
      <c r="H451" s="85">
        <f>ROUND(G451*F451,2)</f>
        <v>0</v>
      </c>
    </row>
    <row r="452" spans="1:9" ht="36" customHeight="1" x14ac:dyDescent="0.2">
      <c r="A452" s="146"/>
      <c r="B452" s="151"/>
      <c r="C452" s="155" t="s">
        <v>331</v>
      </c>
      <c r="D452" s="110"/>
      <c r="E452" s="156"/>
      <c r="F452" s="110"/>
      <c r="G452" s="243"/>
      <c r="H452" s="153"/>
    </row>
    <row r="453" spans="1:9" s="60" customFormat="1" ht="36" customHeight="1" x14ac:dyDescent="0.2">
      <c r="A453" s="88" t="s">
        <v>65</v>
      </c>
      <c r="B453" s="89" t="s">
        <v>503</v>
      </c>
      <c r="C453" s="82" t="s">
        <v>66</v>
      </c>
      <c r="D453" s="94" t="s">
        <v>340</v>
      </c>
      <c r="E453" s="83"/>
      <c r="F453" s="90"/>
      <c r="G453" s="245"/>
      <c r="H453" s="85"/>
    </row>
    <row r="454" spans="1:9" s="76" customFormat="1" ht="36" customHeight="1" x14ac:dyDescent="0.2">
      <c r="A454" s="88" t="s">
        <v>67</v>
      </c>
      <c r="B454" s="81" t="s">
        <v>33</v>
      </c>
      <c r="C454" s="82" t="s">
        <v>68</v>
      </c>
      <c r="D454" s="100" t="s">
        <v>2</v>
      </c>
      <c r="E454" s="83" t="s">
        <v>32</v>
      </c>
      <c r="F454" s="90">
        <v>1850</v>
      </c>
      <c r="G454" s="244"/>
      <c r="H454" s="85">
        <f>ROUND(G454*F454,2)</f>
        <v>0</v>
      </c>
    </row>
    <row r="455" spans="1:9" s="64" customFormat="1" ht="36" customHeight="1" x14ac:dyDescent="0.2">
      <c r="A455" s="33" t="s">
        <v>701</v>
      </c>
      <c r="B455" s="163" t="s">
        <v>257</v>
      </c>
      <c r="C455" s="164" t="s">
        <v>702</v>
      </c>
      <c r="D455" s="252" t="s">
        <v>492</v>
      </c>
      <c r="E455" s="166" t="s">
        <v>32</v>
      </c>
      <c r="F455" s="184">
        <v>3</v>
      </c>
      <c r="G455" s="253"/>
      <c r="H455" s="167">
        <f t="shared" ref="H455" si="51">ROUND(G455*F455,2)</f>
        <v>0</v>
      </c>
      <c r="I455" s="241"/>
    </row>
    <row r="456" spans="1:9" s="76" customFormat="1" ht="30" customHeight="1" x14ac:dyDescent="0.2">
      <c r="A456" s="103" t="s">
        <v>560</v>
      </c>
      <c r="B456" s="104" t="s">
        <v>504</v>
      </c>
      <c r="C456" s="98" t="s">
        <v>561</v>
      </c>
      <c r="D456" s="183" t="s">
        <v>178</v>
      </c>
      <c r="E456" s="105" t="s">
        <v>32</v>
      </c>
      <c r="F456" s="99">
        <v>3</v>
      </c>
      <c r="G456" s="246"/>
      <c r="H456" s="106">
        <f>ROUND(G456*F456,2)</f>
        <v>0</v>
      </c>
    </row>
    <row r="457" spans="1:9" s="60" customFormat="1" ht="43.9" customHeight="1" x14ac:dyDescent="0.2">
      <c r="A457" s="88" t="s">
        <v>226</v>
      </c>
      <c r="B457" s="89" t="s">
        <v>505</v>
      </c>
      <c r="C457" s="82" t="s">
        <v>227</v>
      </c>
      <c r="D457" s="100" t="s">
        <v>94</v>
      </c>
      <c r="E457" s="83"/>
      <c r="F457" s="90"/>
      <c r="G457" s="245"/>
      <c r="H457" s="85"/>
    </row>
    <row r="458" spans="1:9" s="76" customFormat="1" ht="30" customHeight="1" x14ac:dyDescent="0.2">
      <c r="A458" s="88" t="s">
        <v>228</v>
      </c>
      <c r="B458" s="81" t="s">
        <v>33</v>
      </c>
      <c r="C458" s="82" t="s">
        <v>95</v>
      </c>
      <c r="D458" s="100" t="s">
        <v>229</v>
      </c>
      <c r="E458" s="83"/>
      <c r="F458" s="90"/>
      <c r="G458" s="245"/>
      <c r="H458" s="85"/>
    </row>
    <row r="459" spans="1:9" s="76" customFormat="1" ht="30" customHeight="1" x14ac:dyDescent="0.2">
      <c r="A459" s="88" t="s">
        <v>230</v>
      </c>
      <c r="B459" s="160" t="s">
        <v>96</v>
      </c>
      <c r="C459" s="82" t="s">
        <v>231</v>
      </c>
      <c r="D459" s="100"/>
      <c r="E459" s="83" t="s">
        <v>32</v>
      </c>
      <c r="F459" s="90">
        <v>25</v>
      </c>
      <c r="G459" s="244"/>
      <c r="H459" s="85">
        <f t="shared" ref="H459:H461" si="52">ROUND(G459*F459,2)</f>
        <v>0</v>
      </c>
    </row>
    <row r="460" spans="1:9" s="76" customFormat="1" ht="30" customHeight="1" x14ac:dyDescent="0.2">
      <c r="A460" s="88" t="s">
        <v>232</v>
      </c>
      <c r="B460" s="160" t="s">
        <v>97</v>
      </c>
      <c r="C460" s="82" t="s">
        <v>233</v>
      </c>
      <c r="D460" s="100"/>
      <c r="E460" s="83" t="s">
        <v>32</v>
      </c>
      <c r="F460" s="90">
        <v>65</v>
      </c>
      <c r="G460" s="244"/>
      <c r="H460" s="85">
        <f t="shared" si="52"/>
        <v>0</v>
      </c>
    </row>
    <row r="461" spans="1:9" s="76" customFormat="1" ht="30" customHeight="1" x14ac:dyDescent="0.2">
      <c r="A461" s="88" t="s">
        <v>253</v>
      </c>
      <c r="B461" s="160" t="s">
        <v>98</v>
      </c>
      <c r="C461" s="82" t="s">
        <v>254</v>
      </c>
      <c r="D461" s="100" t="s">
        <v>2</v>
      </c>
      <c r="E461" s="83" t="s">
        <v>32</v>
      </c>
      <c r="F461" s="90">
        <v>285</v>
      </c>
      <c r="G461" s="244"/>
      <c r="H461" s="85">
        <f t="shared" si="52"/>
        <v>0</v>
      </c>
    </row>
    <row r="462" spans="1:9" s="76" customFormat="1" ht="30" customHeight="1" x14ac:dyDescent="0.2">
      <c r="A462" s="88" t="s">
        <v>108</v>
      </c>
      <c r="B462" s="89" t="s">
        <v>506</v>
      </c>
      <c r="C462" s="82" t="s">
        <v>110</v>
      </c>
      <c r="D462" s="100" t="s">
        <v>174</v>
      </c>
      <c r="E462" s="83" t="s">
        <v>39</v>
      </c>
      <c r="F462" s="84">
        <v>10</v>
      </c>
      <c r="G462" s="244"/>
      <c r="H462" s="85">
        <f>ROUND(G462*F462,2)</f>
        <v>0</v>
      </c>
    </row>
    <row r="463" spans="1:9" ht="36" customHeight="1" x14ac:dyDescent="0.2">
      <c r="A463" s="146"/>
      <c r="B463" s="161"/>
      <c r="C463" s="155" t="s">
        <v>20</v>
      </c>
      <c r="D463" s="110"/>
      <c r="E463" s="109"/>
      <c r="F463" s="109"/>
      <c r="G463" s="243"/>
      <c r="H463" s="153"/>
    </row>
    <row r="464" spans="1:9" s="60" customFormat="1" ht="43.9" customHeight="1" x14ac:dyDescent="0.2">
      <c r="A464" s="80" t="s">
        <v>54</v>
      </c>
      <c r="B464" s="89" t="s">
        <v>507</v>
      </c>
      <c r="C464" s="82" t="s">
        <v>55</v>
      </c>
      <c r="D464" s="100" t="s">
        <v>176</v>
      </c>
      <c r="E464" s="83"/>
      <c r="F464" s="84"/>
      <c r="G464" s="245"/>
      <c r="H464" s="101"/>
    </row>
    <row r="465" spans="1:8" s="64" customFormat="1" ht="75" customHeight="1" x14ac:dyDescent="0.2">
      <c r="A465" s="58" t="s">
        <v>341</v>
      </c>
      <c r="B465" s="34" t="s">
        <v>33</v>
      </c>
      <c r="C465" s="164" t="s">
        <v>489</v>
      </c>
      <c r="D465" s="165" t="s">
        <v>309</v>
      </c>
      <c r="E465" s="166" t="s">
        <v>49</v>
      </c>
      <c r="F465" s="184">
        <v>290</v>
      </c>
      <c r="G465" s="253"/>
      <c r="H465" s="167">
        <f t="shared" ref="H465" si="53">ROUND(G465*F465,2)</f>
        <v>0</v>
      </c>
    </row>
    <row r="466" spans="1:8" s="86" customFormat="1" ht="40.5" customHeight="1" x14ac:dyDescent="0.2">
      <c r="A466" s="80" t="s">
        <v>342</v>
      </c>
      <c r="B466" s="81" t="s">
        <v>40</v>
      </c>
      <c r="C466" s="82" t="s">
        <v>490</v>
      </c>
      <c r="D466" s="100" t="s">
        <v>175</v>
      </c>
      <c r="E466" s="83" t="s">
        <v>49</v>
      </c>
      <c r="F466" s="84">
        <v>30</v>
      </c>
      <c r="G466" s="244"/>
      <c r="H466" s="85">
        <f>ROUND(G466*F466,2)</f>
        <v>0</v>
      </c>
    </row>
    <row r="467" spans="1:8" s="60" customFormat="1" ht="54.75" customHeight="1" x14ac:dyDescent="0.2">
      <c r="A467" s="80" t="s">
        <v>310</v>
      </c>
      <c r="B467" s="81" t="s">
        <v>50</v>
      </c>
      <c r="C467" s="82" t="s">
        <v>311</v>
      </c>
      <c r="D467" s="100" t="s">
        <v>343</v>
      </c>
      <c r="E467" s="83" t="s">
        <v>49</v>
      </c>
      <c r="F467" s="84">
        <v>15</v>
      </c>
      <c r="G467" s="244"/>
      <c r="H467" s="85">
        <f t="shared" ref="H467" si="54">ROUND(G467*F467,2)</f>
        <v>0</v>
      </c>
    </row>
    <row r="468" spans="1:8" s="76" customFormat="1" ht="43.9" customHeight="1" x14ac:dyDescent="0.2">
      <c r="A468" s="80" t="s">
        <v>312</v>
      </c>
      <c r="B468" s="89" t="s">
        <v>508</v>
      </c>
      <c r="C468" s="82" t="s">
        <v>313</v>
      </c>
      <c r="D468" s="100" t="s">
        <v>371</v>
      </c>
      <c r="E468" s="162"/>
      <c r="F468" s="90"/>
      <c r="G468" s="245"/>
      <c r="H468" s="101"/>
    </row>
    <row r="469" spans="1:8" s="76" customFormat="1" ht="30" customHeight="1" x14ac:dyDescent="0.2">
      <c r="A469" s="80" t="s">
        <v>314</v>
      </c>
      <c r="B469" s="81" t="s">
        <v>33</v>
      </c>
      <c r="C469" s="82" t="s">
        <v>238</v>
      </c>
      <c r="D469" s="100"/>
      <c r="E469" s="83"/>
      <c r="F469" s="90"/>
      <c r="G469" s="245"/>
      <c r="H469" s="101"/>
    </row>
    <row r="470" spans="1:8" s="76" customFormat="1" ht="30" customHeight="1" x14ac:dyDescent="0.2">
      <c r="A470" s="80" t="s">
        <v>315</v>
      </c>
      <c r="B470" s="160" t="s">
        <v>96</v>
      </c>
      <c r="C470" s="82" t="s">
        <v>114</v>
      </c>
      <c r="D470" s="100"/>
      <c r="E470" s="83" t="s">
        <v>34</v>
      </c>
      <c r="F470" s="90">
        <v>170</v>
      </c>
      <c r="G470" s="244"/>
      <c r="H470" s="85">
        <f>ROUND(G470*F470,2)</f>
        <v>0</v>
      </c>
    </row>
    <row r="471" spans="1:8" s="76" customFormat="1" ht="30" customHeight="1" x14ac:dyDescent="0.2">
      <c r="A471" s="80" t="s">
        <v>316</v>
      </c>
      <c r="B471" s="81" t="s">
        <v>40</v>
      </c>
      <c r="C471" s="82" t="s">
        <v>69</v>
      </c>
      <c r="D471" s="100"/>
      <c r="E471" s="83"/>
      <c r="F471" s="90"/>
      <c r="G471" s="245"/>
      <c r="H471" s="101"/>
    </row>
    <row r="472" spans="1:8" s="76" customFormat="1" ht="30" customHeight="1" x14ac:dyDescent="0.2">
      <c r="A472" s="80" t="s">
        <v>317</v>
      </c>
      <c r="B472" s="160" t="s">
        <v>96</v>
      </c>
      <c r="C472" s="82" t="s">
        <v>114</v>
      </c>
      <c r="D472" s="100"/>
      <c r="E472" s="83" t="s">
        <v>34</v>
      </c>
      <c r="F472" s="90">
        <v>85</v>
      </c>
      <c r="G472" s="244"/>
      <c r="H472" s="85">
        <f>ROUND(G472*F472,2)</f>
        <v>0</v>
      </c>
    </row>
    <row r="473" spans="1:8" s="59" customFormat="1" ht="39.950000000000003" customHeight="1" x14ac:dyDescent="0.2">
      <c r="A473" s="58" t="s">
        <v>669</v>
      </c>
      <c r="B473" s="163" t="s">
        <v>509</v>
      </c>
      <c r="C473" s="164" t="s">
        <v>696</v>
      </c>
      <c r="D473" s="165" t="s">
        <v>671</v>
      </c>
      <c r="E473" s="166" t="s">
        <v>34</v>
      </c>
      <c r="F473" s="25">
        <v>345</v>
      </c>
      <c r="G473" s="244"/>
      <c r="H473" s="167">
        <f>ROUND(G473*F473,2)</f>
        <v>0</v>
      </c>
    </row>
    <row r="474" spans="1:8" s="50" customFormat="1" ht="32.450000000000003" customHeight="1" x14ac:dyDescent="0.2">
      <c r="A474" s="9"/>
      <c r="B474" s="10"/>
      <c r="C474" s="11" t="s">
        <v>493</v>
      </c>
      <c r="D474" s="12"/>
      <c r="E474" s="13"/>
      <c r="F474" s="49"/>
      <c r="G474" s="249"/>
      <c r="H474" s="43"/>
    </row>
    <row r="475" spans="1:8" s="59" customFormat="1" ht="39.950000000000003" customHeight="1" x14ac:dyDescent="0.2">
      <c r="A475" s="58" t="s">
        <v>669</v>
      </c>
      <c r="B475" s="163" t="s">
        <v>510</v>
      </c>
      <c r="C475" s="164" t="s">
        <v>697</v>
      </c>
      <c r="D475" s="165" t="s">
        <v>671</v>
      </c>
      <c r="E475" s="166" t="s">
        <v>34</v>
      </c>
      <c r="F475" s="25">
        <v>410</v>
      </c>
      <c r="G475" s="244"/>
      <c r="H475" s="167">
        <f>ROUND(G475*F475,2)</f>
        <v>0</v>
      </c>
    </row>
    <row r="476" spans="1:8" ht="36" customHeight="1" x14ac:dyDescent="0.2">
      <c r="A476" s="146"/>
      <c r="B476" s="161"/>
      <c r="C476" s="155" t="s">
        <v>21</v>
      </c>
      <c r="D476" s="110"/>
      <c r="E476" s="168"/>
      <c r="F476" s="109"/>
      <c r="G476" s="243"/>
      <c r="H476" s="153"/>
    </row>
    <row r="477" spans="1:8" s="60" customFormat="1" ht="30" customHeight="1" x14ac:dyDescent="0.2">
      <c r="A477" s="175" t="s">
        <v>56</v>
      </c>
      <c r="B477" s="104" t="s">
        <v>511</v>
      </c>
      <c r="C477" s="98" t="s">
        <v>57</v>
      </c>
      <c r="D477" s="158" t="s">
        <v>116</v>
      </c>
      <c r="E477" s="105" t="s">
        <v>49</v>
      </c>
      <c r="F477" s="99">
        <v>660</v>
      </c>
      <c r="G477" s="246"/>
      <c r="H477" s="106">
        <f>ROUND(G477*F477,2)</f>
        <v>0</v>
      </c>
    </row>
    <row r="478" spans="1:8" ht="48" customHeight="1" x14ac:dyDescent="0.2">
      <c r="A478" s="146"/>
      <c r="B478" s="161"/>
      <c r="C478" s="155" t="s">
        <v>22</v>
      </c>
      <c r="D478" s="110"/>
      <c r="E478" s="168"/>
      <c r="F478" s="109"/>
      <c r="G478" s="243"/>
      <c r="H478" s="153"/>
    </row>
    <row r="479" spans="1:8" s="60" customFormat="1" ht="30" customHeight="1" x14ac:dyDescent="0.2">
      <c r="A479" s="80" t="s">
        <v>117</v>
      </c>
      <c r="B479" s="89" t="s">
        <v>512</v>
      </c>
      <c r="C479" s="82" t="s">
        <v>119</v>
      </c>
      <c r="D479" s="100" t="s">
        <v>120</v>
      </c>
      <c r="E479" s="83"/>
      <c r="F479" s="84"/>
      <c r="G479" s="245"/>
      <c r="H479" s="101"/>
    </row>
    <row r="480" spans="1:8" s="60" customFormat="1" ht="30" customHeight="1" x14ac:dyDescent="0.2">
      <c r="A480" s="80" t="s">
        <v>121</v>
      </c>
      <c r="B480" s="81" t="s">
        <v>33</v>
      </c>
      <c r="C480" s="82" t="s">
        <v>177</v>
      </c>
      <c r="D480" s="100"/>
      <c r="E480" s="83" t="s">
        <v>39</v>
      </c>
      <c r="F480" s="84">
        <f>6-2</f>
        <v>4</v>
      </c>
      <c r="G480" s="244"/>
      <c r="H480" s="85">
        <f>ROUND(G480*F480,2)</f>
        <v>0</v>
      </c>
    </row>
    <row r="481" spans="1:8" s="76" customFormat="1" ht="30" customHeight="1" x14ac:dyDescent="0.2">
      <c r="A481" s="80" t="s">
        <v>122</v>
      </c>
      <c r="B481" s="89" t="s">
        <v>513</v>
      </c>
      <c r="C481" s="82" t="s">
        <v>124</v>
      </c>
      <c r="D481" s="100" t="s">
        <v>120</v>
      </c>
      <c r="E481" s="83"/>
      <c r="F481" s="84"/>
      <c r="G481" s="245"/>
      <c r="H481" s="101"/>
    </row>
    <row r="482" spans="1:8" s="76" customFormat="1" ht="30" customHeight="1" x14ac:dyDescent="0.2">
      <c r="A482" s="80" t="s">
        <v>125</v>
      </c>
      <c r="B482" s="81" t="s">
        <v>33</v>
      </c>
      <c r="C482" s="82" t="s">
        <v>126</v>
      </c>
      <c r="D482" s="100"/>
      <c r="E482" s="83"/>
      <c r="F482" s="84"/>
      <c r="G482" s="245"/>
      <c r="H482" s="101"/>
    </row>
    <row r="483" spans="1:8" s="76" customFormat="1" ht="43.9" customHeight="1" x14ac:dyDescent="0.2">
      <c r="A483" s="80" t="s">
        <v>127</v>
      </c>
      <c r="B483" s="160" t="s">
        <v>96</v>
      </c>
      <c r="C483" s="82" t="s">
        <v>487</v>
      </c>
      <c r="D483" s="100"/>
      <c r="E483" s="83" t="s">
        <v>49</v>
      </c>
      <c r="F483" s="84">
        <v>27</v>
      </c>
      <c r="G483" s="244"/>
      <c r="H483" s="85">
        <f>ROUND(G483*F483,2)</f>
        <v>0</v>
      </c>
    </row>
    <row r="484" spans="1:8" s="87" customFormat="1" ht="30" customHeight="1" x14ac:dyDescent="0.2">
      <c r="A484" s="80" t="s">
        <v>182</v>
      </c>
      <c r="B484" s="89" t="s">
        <v>514</v>
      </c>
      <c r="C484" s="169" t="s">
        <v>183</v>
      </c>
      <c r="D484" s="100" t="s">
        <v>120</v>
      </c>
      <c r="E484" s="83"/>
      <c r="F484" s="84"/>
      <c r="G484" s="245"/>
      <c r="H484" s="101"/>
    </row>
    <row r="485" spans="1:8" s="87" customFormat="1" ht="30" customHeight="1" x14ac:dyDescent="0.2">
      <c r="A485" s="80" t="s">
        <v>184</v>
      </c>
      <c r="B485" s="81" t="s">
        <v>33</v>
      </c>
      <c r="C485" s="169" t="s">
        <v>185</v>
      </c>
      <c r="D485" s="100"/>
      <c r="E485" s="83" t="s">
        <v>39</v>
      </c>
      <c r="F485" s="84">
        <v>2</v>
      </c>
      <c r="G485" s="244"/>
      <c r="H485" s="85">
        <f>ROUND(G485*F485,2)</f>
        <v>0</v>
      </c>
    </row>
    <row r="486" spans="1:8" s="87" customFormat="1" ht="33.75" customHeight="1" x14ac:dyDescent="0.2">
      <c r="A486" s="80" t="s">
        <v>129</v>
      </c>
      <c r="B486" s="89" t="s">
        <v>515</v>
      </c>
      <c r="C486" s="169" t="s">
        <v>131</v>
      </c>
      <c r="D486" s="100" t="s">
        <v>120</v>
      </c>
      <c r="E486" s="83"/>
      <c r="F486" s="84"/>
      <c r="G486" s="245"/>
      <c r="H486" s="101"/>
    </row>
    <row r="487" spans="1:8" s="87" customFormat="1" ht="39.950000000000003" customHeight="1" x14ac:dyDescent="0.2">
      <c r="A487" s="80" t="s">
        <v>132</v>
      </c>
      <c r="B487" s="81" t="s">
        <v>33</v>
      </c>
      <c r="C487" s="169" t="s">
        <v>495</v>
      </c>
      <c r="D487" s="100"/>
      <c r="E487" s="83"/>
      <c r="F487" s="84"/>
      <c r="G487" s="245"/>
      <c r="H487" s="101"/>
    </row>
    <row r="488" spans="1:8" s="76" customFormat="1" ht="43.9" customHeight="1" x14ac:dyDescent="0.2">
      <c r="A488" s="80" t="s">
        <v>152</v>
      </c>
      <c r="B488" s="160" t="s">
        <v>96</v>
      </c>
      <c r="C488" s="82" t="s">
        <v>665</v>
      </c>
      <c r="D488" s="100"/>
      <c r="E488" s="83" t="s">
        <v>39</v>
      </c>
      <c r="F488" s="84">
        <v>2</v>
      </c>
      <c r="G488" s="244"/>
      <c r="H488" s="85">
        <f t="shared" ref="H488:H491" si="55">ROUND(G488*F488,2)</f>
        <v>0</v>
      </c>
    </row>
    <row r="489" spans="1:8" s="60" customFormat="1" ht="30" customHeight="1" x14ac:dyDescent="0.2">
      <c r="A489" s="80" t="s">
        <v>186</v>
      </c>
      <c r="B489" s="89" t="s">
        <v>516</v>
      </c>
      <c r="C489" s="82" t="s">
        <v>187</v>
      </c>
      <c r="D489" s="100" t="s">
        <v>120</v>
      </c>
      <c r="E489" s="83" t="s">
        <v>39</v>
      </c>
      <c r="F489" s="84">
        <v>3</v>
      </c>
      <c r="G489" s="244"/>
      <c r="H489" s="85">
        <f t="shared" si="55"/>
        <v>0</v>
      </c>
    </row>
    <row r="490" spans="1:8" s="60" customFormat="1" ht="30" customHeight="1" x14ac:dyDescent="0.2">
      <c r="A490" s="80" t="s">
        <v>188</v>
      </c>
      <c r="B490" s="89" t="s">
        <v>517</v>
      </c>
      <c r="C490" s="82" t="s">
        <v>189</v>
      </c>
      <c r="D490" s="100" t="s">
        <v>120</v>
      </c>
      <c r="E490" s="83" t="s">
        <v>39</v>
      </c>
      <c r="F490" s="84">
        <v>2</v>
      </c>
      <c r="G490" s="244"/>
      <c r="H490" s="85">
        <f t="shared" si="55"/>
        <v>0</v>
      </c>
    </row>
    <row r="491" spans="1:8" s="76" customFormat="1" ht="30" customHeight="1" x14ac:dyDescent="0.2">
      <c r="A491" s="80" t="s">
        <v>135</v>
      </c>
      <c r="B491" s="89" t="s">
        <v>518</v>
      </c>
      <c r="C491" s="82" t="s">
        <v>137</v>
      </c>
      <c r="D491" s="100" t="s">
        <v>138</v>
      </c>
      <c r="E491" s="83" t="s">
        <v>49</v>
      </c>
      <c r="F491" s="84">
        <v>36</v>
      </c>
      <c r="G491" s="244"/>
      <c r="H491" s="85">
        <f t="shared" si="55"/>
        <v>0</v>
      </c>
    </row>
    <row r="492" spans="1:8" ht="36" customHeight="1" x14ac:dyDescent="0.2">
      <c r="A492" s="146"/>
      <c r="B492" s="172"/>
      <c r="C492" s="155" t="s">
        <v>23</v>
      </c>
      <c r="D492" s="110"/>
      <c r="E492" s="168"/>
      <c r="F492" s="109"/>
      <c r="G492" s="243"/>
      <c r="H492" s="153"/>
    </row>
    <row r="493" spans="1:8" s="76" customFormat="1" ht="43.9" customHeight="1" x14ac:dyDescent="0.2">
      <c r="A493" s="80" t="s">
        <v>58</v>
      </c>
      <c r="B493" s="89" t="s">
        <v>519</v>
      </c>
      <c r="C493" s="1" t="s">
        <v>245</v>
      </c>
      <c r="D493" s="19" t="s">
        <v>246</v>
      </c>
      <c r="E493" s="83" t="s">
        <v>39</v>
      </c>
      <c r="F493" s="84">
        <v>2</v>
      </c>
      <c r="G493" s="244"/>
      <c r="H493" s="85">
        <f>ROUND(G493*F493,2)</f>
        <v>0</v>
      </c>
    </row>
    <row r="494" spans="1:8" s="60" customFormat="1" ht="30" customHeight="1" x14ac:dyDescent="0.2">
      <c r="A494" s="80" t="s">
        <v>59</v>
      </c>
      <c r="B494" s="89" t="s">
        <v>520</v>
      </c>
      <c r="C494" s="1" t="s">
        <v>247</v>
      </c>
      <c r="D494" s="19" t="s">
        <v>246</v>
      </c>
      <c r="E494" s="83"/>
      <c r="F494" s="84"/>
      <c r="G494" s="245"/>
      <c r="H494" s="101"/>
    </row>
    <row r="495" spans="1:8" s="76" customFormat="1" ht="30" customHeight="1" x14ac:dyDescent="0.2">
      <c r="A495" s="80" t="s">
        <v>195</v>
      </c>
      <c r="B495" s="81" t="s">
        <v>33</v>
      </c>
      <c r="C495" s="82" t="s">
        <v>196</v>
      </c>
      <c r="D495" s="100"/>
      <c r="E495" s="83" t="s">
        <v>39</v>
      </c>
      <c r="F495" s="84">
        <v>2</v>
      </c>
      <c r="G495" s="244"/>
      <c r="H495" s="85">
        <f>ROUND(G495*F495,2)</f>
        <v>0</v>
      </c>
    </row>
    <row r="496" spans="1:8" s="76" customFormat="1" ht="30" customHeight="1" x14ac:dyDescent="0.2">
      <c r="A496" s="80" t="s">
        <v>60</v>
      </c>
      <c r="B496" s="81" t="s">
        <v>40</v>
      </c>
      <c r="C496" s="82" t="s">
        <v>143</v>
      </c>
      <c r="D496" s="100"/>
      <c r="E496" s="83" t="s">
        <v>39</v>
      </c>
      <c r="F496" s="84">
        <v>2</v>
      </c>
      <c r="G496" s="244"/>
      <c r="H496" s="85">
        <f>ROUND(G496*F496,2)</f>
        <v>0</v>
      </c>
    </row>
    <row r="497" spans="1:8" s="60" customFormat="1" ht="30" customHeight="1" x14ac:dyDescent="0.2">
      <c r="A497" s="80" t="s">
        <v>72</v>
      </c>
      <c r="B497" s="89" t="s">
        <v>589</v>
      </c>
      <c r="C497" s="82" t="s">
        <v>76</v>
      </c>
      <c r="D497" s="19" t="s">
        <v>246</v>
      </c>
      <c r="E497" s="83" t="s">
        <v>39</v>
      </c>
      <c r="F497" s="84">
        <v>1</v>
      </c>
      <c r="G497" s="244"/>
      <c r="H497" s="85">
        <f t="shared" ref="H497:H498" si="56">ROUND(G497*F497,2)</f>
        <v>0</v>
      </c>
    </row>
    <row r="498" spans="1:8" s="76" customFormat="1" ht="30" customHeight="1" x14ac:dyDescent="0.2">
      <c r="A498" s="175" t="s">
        <v>73</v>
      </c>
      <c r="B498" s="104" t="s">
        <v>637</v>
      </c>
      <c r="C498" s="98" t="s">
        <v>77</v>
      </c>
      <c r="D498" s="114" t="s">
        <v>246</v>
      </c>
      <c r="E498" s="105" t="s">
        <v>39</v>
      </c>
      <c r="F498" s="99">
        <v>2</v>
      </c>
      <c r="G498" s="246"/>
      <c r="H498" s="106">
        <f t="shared" si="56"/>
        <v>0</v>
      </c>
    </row>
    <row r="499" spans="1:8" ht="36" customHeight="1" x14ac:dyDescent="0.2">
      <c r="A499" s="146"/>
      <c r="B499" s="151"/>
      <c r="C499" s="155" t="s">
        <v>24</v>
      </c>
      <c r="D499" s="110"/>
      <c r="E499" s="156"/>
      <c r="F499" s="110"/>
      <c r="G499" s="243"/>
      <c r="H499" s="153"/>
    </row>
    <row r="500" spans="1:8" s="60" customFormat="1" ht="30" customHeight="1" x14ac:dyDescent="0.2">
      <c r="A500" s="88" t="s">
        <v>62</v>
      </c>
      <c r="B500" s="89" t="s">
        <v>678</v>
      </c>
      <c r="C500" s="82" t="s">
        <v>63</v>
      </c>
      <c r="D500" s="100" t="s">
        <v>148</v>
      </c>
      <c r="E500" s="83"/>
      <c r="F500" s="90"/>
      <c r="G500" s="245"/>
      <c r="H500" s="85"/>
    </row>
    <row r="501" spans="1:8" s="76" customFormat="1" ht="30" customHeight="1" x14ac:dyDescent="0.2">
      <c r="A501" s="88" t="s">
        <v>64</v>
      </c>
      <c r="B501" s="81" t="s">
        <v>33</v>
      </c>
      <c r="C501" s="82" t="s">
        <v>151</v>
      </c>
      <c r="D501" s="100"/>
      <c r="E501" s="83" t="s">
        <v>32</v>
      </c>
      <c r="F501" s="90">
        <v>715</v>
      </c>
      <c r="G501" s="244"/>
      <c r="H501" s="85">
        <f>ROUND(G501*F501,2)</f>
        <v>0</v>
      </c>
    </row>
    <row r="502" spans="1:8" s="91" customFormat="1" ht="30" customHeight="1" x14ac:dyDescent="0.2">
      <c r="A502" s="88" t="s">
        <v>354</v>
      </c>
      <c r="B502" s="89" t="s">
        <v>679</v>
      </c>
      <c r="C502" s="82" t="s">
        <v>356</v>
      </c>
      <c r="D502" s="100" t="s">
        <v>190</v>
      </c>
      <c r="E502" s="83" t="s">
        <v>32</v>
      </c>
      <c r="F502" s="90">
        <v>80</v>
      </c>
      <c r="G502" s="244"/>
      <c r="H502" s="85">
        <f>ROUND(G502*F502,2)</f>
        <v>0</v>
      </c>
    </row>
    <row r="503" spans="1:8" s="75" customFormat="1" ht="30" customHeight="1" thickBot="1" x14ac:dyDescent="0.25">
      <c r="A503" s="173"/>
      <c r="B503" s="174" t="str">
        <f>B431</f>
        <v>G</v>
      </c>
      <c r="C503" s="278" t="str">
        <f>C431</f>
        <v>Grosvenor Avenue Reconstruction - Harrow Street/Stafford Street</v>
      </c>
      <c r="D503" s="279"/>
      <c r="E503" s="279"/>
      <c r="F503" s="280"/>
      <c r="G503" s="248" t="s">
        <v>17</v>
      </c>
      <c r="H503" s="173">
        <f>SUM(H431:H502)</f>
        <v>0</v>
      </c>
    </row>
    <row r="504" spans="1:8" s="75" customFormat="1" ht="30" customHeight="1" thickTop="1" x14ac:dyDescent="0.2">
      <c r="A504" s="148"/>
      <c r="B504" s="149" t="s">
        <v>417</v>
      </c>
      <c r="C504" s="286" t="s">
        <v>419</v>
      </c>
      <c r="D504" s="287"/>
      <c r="E504" s="287"/>
      <c r="F504" s="288"/>
      <c r="G504" s="242"/>
      <c r="H504" s="150"/>
    </row>
    <row r="505" spans="1:8" ht="36" customHeight="1" x14ac:dyDescent="0.2">
      <c r="A505" s="146"/>
      <c r="B505" s="151"/>
      <c r="C505" s="152" t="s">
        <v>19</v>
      </c>
      <c r="D505" s="110"/>
      <c r="E505" s="109" t="s">
        <v>2</v>
      </c>
      <c r="F505" s="109" t="s">
        <v>2</v>
      </c>
      <c r="G505" s="243" t="s">
        <v>2</v>
      </c>
      <c r="H505" s="153"/>
    </row>
    <row r="506" spans="1:8" s="77" customFormat="1" ht="30" customHeight="1" x14ac:dyDescent="0.2">
      <c r="A506" s="80" t="s">
        <v>78</v>
      </c>
      <c r="B506" s="89" t="s">
        <v>521</v>
      </c>
      <c r="C506" s="82" t="s">
        <v>690</v>
      </c>
      <c r="D506" s="94" t="s">
        <v>340</v>
      </c>
      <c r="E506" s="83" t="s">
        <v>30</v>
      </c>
      <c r="F506" s="90">
        <v>305</v>
      </c>
      <c r="G506" s="244"/>
      <c r="H506" s="85">
        <f t="shared" ref="H506:H509" si="57">ROUND(G506*F506,2)</f>
        <v>0</v>
      </c>
    </row>
    <row r="507" spans="1:8" s="60" customFormat="1" ht="30" customHeight="1" x14ac:dyDescent="0.2">
      <c r="A507" s="80"/>
      <c r="B507" s="89"/>
      <c r="C507" s="82" t="s">
        <v>493</v>
      </c>
      <c r="D507" s="94"/>
      <c r="E507" s="83"/>
      <c r="F507" s="90"/>
      <c r="G507" s="245"/>
      <c r="H507" s="85"/>
    </row>
    <row r="508" spans="1:8" s="78" customFormat="1" ht="30" customHeight="1" x14ac:dyDescent="0.2">
      <c r="A508" s="80" t="s">
        <v>78</v>
      </c>
      <c r="B508" s="89" t="s">
        <v>522</v>
      </c>
      <c r="C508" s="82" t="s">
        <v>691</v>
      </c>
      <c r="D508" s="94" t="s">
        <v>340</v>
      </c>
      <c r="E508" s="83" t="s">
        <v>30</v>
      </c>
      <c r="F508" s="90">
        <v>370</v>
      </c>
      <c r="G508" s="244"/>
      <c r="H508" s="85">
        <f t="shared" si="57"/>
        <v>0</v>
      </c>
    </row>
    <row r="509" spans="1:8" s="76" customFormat="1" ht="30" customHeight="1" x14ac:dyDescent="0.2">
      <c r="A509" s="154" t="s">
        <v>80</v>
      </c>
      <c r="B509" s="89" t="s">
        <v>523</v>
      </c>
      <c r="C509" s="82" t="s">
        <v>81</v>
      </c>
      <c r="D509" s="94" t="s">
        <v>340</v>
      </c>
      <c r="E509" s="83" t="s">
        <v>32</v>
      </c>
      <c r="F509" s="90">
        <v>790</v>
      </c>
      <c r="G509" s="244"/>
      <c r="H509" s="85">
        <f t="shared" si="57"/>
        <v>0</v>
      </c>
    </row>
    <row r="510" spans="1:8" s="60" customFormat="1" ht="32.450000000000003" customHeight="1" x14ac:dyDescent="0.2">
      <c r="A510" s="154" t="s">
        <v>82</v>
      </c>
      <c r="B510" s="89" t="s">
        <v>524</v>
      </c>
      <c r="C510" s="82" t="s">
        <v>358</v>
      </c>
      <c r="D510" s="94" t="s">
        <v>340</v>
      </c>
      <c r="E510" s="83"/>
      <c r="F510" s="90"/>
      <c r="G510" s="245"/>
      <c r="H510" s="85"/>
    </row>
    <row r="511" spans="1:8" s="77" customFormat="1" ht="30" customHeight="1" x14ac:dyDescent="0.2">
      <c r="A511" s="154" t="s">
        <v>359</v>
      </c>
      <c r="B511" s="81" t="s">
        <v>33</v>
      </c>
      <c r="C511" s="82" t="s">
        <v>694</v>
      </c>
      <c r="D511" s="100" t="s">
        <v>2</v>
      </c>
      <c r="E511" s="83" t="s">
        <v>34</v>
      </c>
      <c r="F511" s="90">
        <v>575</v>
      </c>
      <c r="G511" s="244"/>
      <c r="H511" s="85">
        <f t="shared" ref="H511" si="58">ROUND(G511*F511,2)</f>
        <v>0</v>
      </c>
    </row>
    <row r="512" spans="1:8" s="60" customFormat="1" ht="30" customHeight="1" x14ac:dyDescent="0.2">
      <c r="A512" s="154"/>
      <c r="B512" s="81"/>
      <c r="C512" s="82" t="s">
        <v>493</v>
      </c>
      <c r="D512" s="100"/>
      <c r="E512" s="83"/>
      <c r="F512" s="90"/>
      <c r="G512" s="245"/>
      <c r="H512" s="85"/>
    </row>
    <row r="513" spans="1:8" s="78" customFormat="1" ht="48" customHeight="1" x14ac:dyDescent="0.2">
      <c r="A513" s="154" t="s">
        <v>374</v>
      </c>
      <c r="B513" s="81" t="s">
        <v>40</v>
      </c>
      <c r="C513" s="82" t="s">
        <v>693</v>
      </c>
      <c r="D513" s="81" t="s">
        <v>197</v>
      </c>
      <c r="E513" s="83" t="s">
        <v>34</v>
      </c>
      <c r="F513" s="90">
        <v>650</v>
      </c>
      <c r="G513" s="244"/>
      <c r="H513" s="85">
        <f t="shared" ref="H513" si="59">ROUND(G513*F513,2)</f>
        <v>0</v>
      </c>
    </row>
    <row r="514" spans="1:8" s="60" customFormat="1" ht="38.450000000000003" customHeight="1" x14ac:dyDescent="0.2">
      <c r="A514" s="154" t="s">
        <v>35</v>
      </c>
      <c r="B514" s="89" t="s">
        <v>525</v>
      </c>
      <c r="C514" s="82" t="s">
        <v>36</v>
      </c>
      <c r="D514" s="94" t="s">
        <v>340</v>
      </c>
      <c r="E514" s="83"/>
      <c r="F514" s="90"/>
      <c r="G514" s="245"/>
      <c r="H514" s="85"/>
    </row>
    <row r="515" spans="1:8" s="60" customFormat="1" ht="36" customHeight="1" x14ac:dyDescent="0.2">
      <c r="A515" s="154" t="s">
        <v>361</v>
      </c>
      <c r="B515" s="81" t="s">
        <v>33</v>
      </c>
      <c r="C515" s="93" t="s">
        <v>683</v>
      </c>
      <c r="D515" s="100" t="s">
        <v>2</v>
      </c>
      <c r="E515" s="83" t="s">
        <v>30</v>
      </c>
      <c r="F515" s="90">
        <v>105</v>
      </c>
      <c r="G515" s="244"/>
      <c r="H515" s="85">
        <f t="shared" ref="H515:H518" si="60">ROUND(G515*F515,2)</f>
        <v>0</v>
      </c>
    </row>
    <row r="516" spans="1:8" s="76" customFormat="1" ht="30" customHeight="1" x14ac:dyDescent="0.2">
      <c r="A516" s="80" t="s">
        <v>37</v>
      </c>
      <c r="B516" s="89" t="s">
        <v>526</v>
      </c>
      <c r="C516" s="82" t="s">
        <v>38</v>
      </c>
      <c r="D516" s="94" t="s">
        <v>340</v>
      </c>
      <c r="E516" s="83" t="s">
        <v>32</v>
      </c>
      <c r="F516" s="90">
        <v>100</v>
      </c>
      <c r="G516" s="244"/>
      <c r="H516" s="85">
        <f t="shared" si="60"/>
        <v>0</v>
      </c>
    </row>
    <row r="517" spans="1:8" s="60" customFormat="1" ht="38.450000000000003" customHeight="1" x14ac:dyDescent="0.2">
      <c r="A517" s="154" t="s">
        <v>86</v>
      </c>
      <c r="B517" s="89" t="s">
        <v>527</v>
      </c>
      <c r="C517" s="82" t="s">
        <v>363</v>
      </c>
      <c r="D517" s="94" t="s">
        <v>364</v>
      </c>
      <c r="E517" s="83"/>
      <c r="F517" s="90"/>
      <c r="G517" s="97"/>
      <c r="H517" s="85">
        <f t="shared" si="60"/>
        <v>0</v>
      </c>
    </row>
    <row r="518" spans="1:8" s="60" customFormat="1" ht="30" customHeight="1" x14ac:dyDescent="0.2">
      <c r="A518" s="154" t="s">
        <v>365</v>
      </c>
      <c r="B518" s="81" t="s">
        <v>33</v>
      </c>
      <c r="C518" s="82" t="s">
        <v>366</v>
      </c>
      <c r="D518" s="100" t="s">
        <v>2</v>
      </c>
      <c r="E518" s="83" t="s">
        <v>32</v>
      </c>
      <c r="F518" s="90">
        <v>790</v>
      </c>
      <c r="G518" s="244"/>
      <c r="H518" s="85">
        <f t="shared" si="60"/>
        <v>0</v>
      </c>
    </row>
    <row r="519" spans="1:8" s="76" customFormat="1" ht="36.6" customHeight="1" x14ac:dyDescent="0.2">
      <c r="A519" s="154" t="s">
        <v>367</v>
      </c>
      <c r="B519" s="89" t="s">
        <v>528</v>
      </c>
      <c r="C519" s="82" t="s">
        <v>89</v>
      </c>
      <c r="D519" s="100" t="s">
        <v>368</v>
      </c>
      <c r="E519" s="83"/>
      <c r="F519" s="90"/>
      <c r="G519" s="245"/>
      <c r="H519" s="85"/>
    </row>
    <row r="520" spans="1:8" s="64" customFormat="1" ht="30" customHeight="1" x14ac:dyDescent="0.2">
      <c r="A520" s="63" t="s">
        <v>680</v>
      </c>
      <c r="B520" s="34" t="s">
        <v>33</v>
      </c>
      <c r="C520" s="164" t="s">
        <v>698</v>
      </c>
      <c r="D520" s="165" t="s">
        <v>2</v>
      </c>
      <c r="E520" s="166" t="s">
        <v>32</v>
      </c>
      <c r="F520" s="25">
        <v>790</v>
      </c>
      <c r="G520" s="253"/>
      <c r="H520" s="167">
        <f>ROUND(G520*F520,2)</f>
        <v>0</v>
      </c>
    </row>
    <row r="521" spans="1:8" s="60" customFormat="1" ht="30" customHeight="1" x14ac:dyDescent="0.2">
      <c r="A521" s="154"/>
      <c r="B521" s="81"/>
      <c r="C521" s="82" t="s">
        <v>493</v>
      </c>
      <c r="D521" s="100"/>
      <c r="E521" s="83"/>
      <c r="F521" s="90"/>
      <c r="G521" s="245"/>
      <c r="H521" s="85"/>
    </row>
    <row r="522" spans="1:8" s="78" customFormat="1" ht="30" customHeight="1" x14ac:dyDescent="0.2">
      <c r="A522" s="154" t="s">
        <v>369</v>
      </c>
      <c r="B522" s="81" t="s">
        <v>40</v>
      </c>
      <c r="C522" s="82" t="s">
        <v>699</v>
      </c>
      <c r="D522" s="100" t="s">
        <v>2</v>
      </c>
      <c r="E522" s="83" t="s">
        <v>32</v>
      </c>
      <c r="F522" s="90">
        <v>790</v>
      </c>
      <c r="G522" s="244"/>
      <c r="H522" s="85">
        <f t="shared" ref="H522" si="61">ROUND(G522*F522,2)</f>
        <v>0</v>
      </c>
    </row>
    <row r="523" spans="1:8" ht="36" customHeight="1" x14ac:dyDescent="0.2">
      <c r="A523" s="146"/>
      <c r="B523" s="151"/>
      <c r="C523" s="155" t="s">
        <v>331</v>
      </c>
      <c r="D523" s="110"/>
      <c r="E523" s="156"/>
      <c r="F523" s="110"/>
      <c r="G523" s="243"/>
      <c r="H523" s="153"/>
    </row>
    <row r="524" spans="1:8" s="60" customFormat="1" ht="36" customHeight="1" x14ac:dyDescent="0.2">
      <c r="A524" s="88" t="s">
        <v>65</v>
      </c>
      <c r="B524" s="89" t="s">
        <v>529</v>
      </c>
      <c r="C524" s="82" t="s">
        <v>66</v>
      </c>
      <c r="D524" s="94" t="s">
        <v>340</v>
      </c>
      <c r="E524" s="83"/>
      <c r="F524" s="90"/>
      <c r="G524" s="245"/>
      <c r="H524" s="85"/>
    </row>
    <row r="525" spans="1:8" s="76" customFormat="1" ht="36" customHeight="1" x14ac:dyDescent="0.2">
      <c r="A525" s="88" t="s">
        <v>67</v>
      </c>
      <c r="B525" s="81" t="s">
        <v>33</v>
      </c>
      <c r="C525" s="82" t="s">
        <v>68</v>
      </c>
      <c r="D525" s="100" t="s">
        <v>2</v>
      </c>
      <c r="E525" s="83" t="s">
        <v>32</v>
      </c>
      <c r="F525" s="90">
        <v>800</v>
      </c>
      <c r="G525" s="244"/>
      <c r="H525" s="85">
        <f>ROUND(G525*F525,2)</f>
        <v>0</v>
      </c>
    </row>
    <row r="526" spans="1:8" s="59" customFormat="1" ht="30" customHeight="1" x14ac:dyDescent="0.2">
      <c r="A526" s="33" t="s">
        <v>380</v>
      </c>
      <c r="B526" s="163" t="s">
        <v>530</v>
      </c>
      <c r="C526" s="164" t="s">
        <v>381</v>
      </c>
      <c r="D526" s="165" t="s">
        <v>162</v>
      </c>
      <c r="E526" s="166"/>
      <c r="F526" s="25"/>
      <c r="G526" s="254"/>
      <c r="H526" s="167"/>
    </row>
    <row r="527" spans="1:8" s="76" customFormat="1" ht="35.1" customHeight="1" x14ac:dyDescent="0.2">
      <c r="A527" s="33" t="s">
        <v>383</v>
      </c>
      <c r="B527" s="34" t="s">
        <v>33</v>
      </c>
      <c r="C527" s="82" t="str">
        <f>VLOOKUP($A527,'[3]Unit Price Summary Table'!$A$7:$G$145,3)</f>
        <v>150 mm Concrete Pavement (Type B)</v>
      </c>
      <c r="D527" s="94" t="str">
        <f>VLOOKUP($A527,'[3]Unit Price Summary Table'!$A$7:$G$145,4)</f>
        <v/>
      </c>
      <c r="E527" s="83" t="str">
        <f>IF(VLOOKUP($A527,'[3]Unit Price Summary Table'!$A$7:$G$145,5)=0,"",VLOOKUP($A527,'[3]Unit Price Summary Table'!$A$7:$G$145,5))</f>
        <v>m²</v>
      </c>
      <c r="F527" s="25">
        <v>55</v>
      </c>
      <c r="G527" s="244"/>
      <c r="H527" s="85">
        <f t="shared" ref="H527:H528" si="62">ROUND(G527*F527,2)</f>
        <v>0</v>
      </c>
    </row>
    <row r="528" spans="1:8" s="76" customFormat="1" ht="35.1" customHeight="1" x14ac:dyDescent="0.2">
      <c r="A528" s="185" t="s">
        <v>386</v>
      </c>
      <c r="B528" s="186" t="s">
        <v>40</v>
      </c>
      <c r="C528" s="98" t="str">
        <f>VLOOKUP($A528,'[3]Unit Price Summary Table'!$A$7:$G$145,3)</f>
        <v>150 mm Concrete Pavement (Type D)</v>
      </c>
      <c r="D528" s="183" t="str">
        <f>VLOOKUP($A528,'[3]Unit Price Summary Table'!$A$7:$G$145,4)</f>
        <v/>
      </c>
      <c r="E528" s="105" t="str">
        <f>IF(VLOOKUP($A528,'[3]Unit Price Summary Table'!$A$7:$G$145,5)=0,"",VLOOKUP($A528,'[3]Unit Price Summary Table'!$A$7:$G$145,5))</f>
        <v>m²</v>
      </c>
      <c r="F528" s="107">
        <v>25</v>
      </c>
      <c r="G528" s="246"/>
      <c r="H528" s="106">
        <f t="shared" si="62"/>
        <v>0</v>
      </c>
    </row>
    <row r="529" spans="1:8" s="76" customFormat="1" ht="30" customHeight="1" x14ac:dyDescent="0.2">
      <c r="A529" s="88" t="s">
        <v>41</v>
      </c>
      <c r="B529" s="89" t="s">
        <v>531</v>
      </c>
      <c r="C529" s="82" t="s">
        <v>42</v>
      </c>
      <c r="D529" s="100" t="s">
        <v>162</v>
      </c>
      <c r="E529" s="83"/>
      <c r="F529" s="90"/>
      <c r="G529" s="245"/>
      <c r="H529" s="85"/>
    </row>
    <row r="530" spans="1:8" s="76" customFormat="1" ht="30" customHeight="1" x14ac:dyDescent="0.2">
      <c r="A530" s="88" t="s">
        <v>43</v>
      </c>
      <c r="B530" s="81" t="s">
        <v>33</v>
      </c>
      <c r="C530" s="82" t="s">
        <v>44</v>
      </c>
      <c r="D530" s="100" t="s">
        <v>2</v>
      </c>
      <c r="E530" s="83" t="s">
        <v>39</v>
      </c>
      <c r="F530" s="90">
        <v>140</v>
      </c>
      <c r="G530" s="244"/>
      <c r="H530" s="85">
        <f>ROUND(G530*F530,2)</f>
        <v>0</v>
      </c>
    </row>
    <row r="531" spans="1:8" s="76" customFormat="1" ht="30" customHeight="1" x14ac:dyDescent="0.2">
      <c r="A531" s="88" t="s">
        <v>45</v>
      </c>
      <c r="B531" s="89" t="s">
        <v>532</v>
      </c>
      <c r="C531" s="82" t="s">
        <v>46</v>
      </c>
      <c r="D531" s="100" t="s">
        <v>162</v>
      </c>
      <c r="E531" s="83"/>
      <c r="F531" s="90"/>
      <c r="G531" s="245"/>
      <c r="H531" s="85"/>
    </row>
    <row r="532" spans="1:8" s="76" customFormat="1" ht="30" customHeight="1" x14ac:dyDescent="0.2">
      <c r="A532" s="176" t="s">
        <v>163</v>
      </c>
      <c r="B532" s="177" t="s">
        <v>33</v>
      </c>
      <c r="C532" s="178" t="s">
        <v>164</v>
      </c>
      <c r="D532" s="177" t="s">
        <v>2</v>
      </c>
      <c r="E532" s="177" t="s">
        <v>39</v>
      </c>
      <c r="F532" s="90">
        <v>10</v>
      </c>
      <c r="G532" s="244"/>
      <c r="H532" s="85">
        <f>ROUND(G532*F532,2)</f>
        <v>0</v>
      </c>
    </row>
    <row r="533" spans="1:8" s="76" customFormat="1" ht="30" customHeight="1" x14ac:dyDescent="0.2">
      <c r="A533" s="88" t="s">
        <v>47</v>
      </c>
      <c r="B533" s="81" t="s">
        <v>40</v>
      </c>
      <c r="C533" s="82" t="s">
        <v>48</v>
      </c>
      <c r="D533" s="100" t="s">
        <v>2</v>
      </c>
      <c r="E533" s="83" t="s">
        <v>39</v>
      </c>
      <c r="F533" s="90">
        <v>240</v>
      </c>
      <c r="G533" s="244"/>
      <c r="H533" s="85">
        <f>ROUND(G533*F533,2)</f>
        <v>0</v>
      </c>
    </row>
    <row r="534" spans="1:8" s="60" customFormat="1" ht="43.9" customHeight="1" x14ac:dyDescent="0.2">
      <c r="A534" s="88" t="s">
        <v>226</v>
      </c>
      <c r="B534" s="89" t="s">
        <v>533</v>
      </c>
      <c r="C534" s="82" t="s">
        <v>227</v>
      </c>
      <c r="D534" s="100" t="s">
        <v>94</v>
      </c>
      <c r="E534" s="83"/>
      <c r="F534" s="90"/>
      <c r="G534" s="245"/>
      <c r="H534" s="85"/>
    </row>
    <row r="535" spans="1:8" s="76" customFormat="1" ht="30" customHeight="1" x14ac:dyDescent="0.2">
      <c r="A535" s="88" t="s">
        <v>228</v>
      </c>
      <c r="B535" s="81" t="s">
        <v>33</v>
      </c>
      <c r="C535" s="82" t="s">
        <v>95</v>
      </c>
      <c r="D535" s="100" t="s">
        <v>229</v>
      </c>
      <c r="E535" s="83"/>
      <c r="F535" s="90"/>
      <c r="G535" s="245"/>
      <c r="H535" s="85"/>
    </row>
    <row r="536" spans="1:8" s="76" customFormat="1" ht="30" customHeight="1" x14ac:dyDescent="0.2">
      <c r="A536" s="88" t="s">
        <v>230</v>
      </c>
      <c r="B536" s="160" t="s">
        <v>96</v>
      </c>
      <c r="C536" s="82" t="s">
        <v>231</v>
      </c>
      <c r="D536" s="100"/>
      <c r="E536" s="83" t="s">
        <v>32</v>
      </c>
      <c r="F536" s="90">
        <v>10</v>
      </c>
      <c r="G536" s="244"/>
      <c r="H536" s="85">
        <f t="shared" ref="H536" si="63">ROUND(G536*F536,2)</f>
        <v>0</v>
      </c>
    </row>
    <row r="537" spans="1:8" s="76" customFormat="1" ht="30" customHeight="1" x14ac:dyDescent="0.2">
      <c r="A537" s="88" t="s">
        <v>99</v>
      </c>
      <c r="B537" s="89" t="s">
        <v>534</v>
      </c>
      <c r="C537" s="82" t="s">
        <v>51</v>
      </c>
      <c r="D537" s="100" t="s">
        <v>236</v>
      </c>
      <c r="E537" s="83"/>
      <c r="F537" s="90"/>
      <c r="G537" s="245"/>
      <c r="H537" s="85"/>
    </row>
    <row r="538" spans="1:8" s="20" customFormat="1" ht="44.25" customHeight="1" x14ac:dyDescent="0.2">
      <c r="A538" s="15" t="s">
        <v>391</v>
      </c>
      <c r="B538" s="17" t="s">
        <v>33</v>
      </c>
      <c r="C538" s="11" t="s">
        <v>392</v>
      </c>
      <c r="D538" s="16" t="s">
        <v>296</v>
      </c>
      <c r="E538" s="13"/>
      <c r="F538" s="49"/>
      <c r="G538" s="251"/>
      <c r="H538" s="43"/>
    </row>
    <row r="539" spans="1:8" s="91" customFormat="1" ht="30" customHeight="1" x14ac:dyDescent="0.2">
      <c r="A539" s="88" t="s">
        <v>397</v>
      </c>
      <c r="B539" s="92" t="s">
        <v>96</v>
      </c>
      <c r="C539" s="93" t="s">
        <v>393</v>
      </c>
      <c r="D539" s="94"/>
      <c r="E539" s="95" t="s">
        <v>49</v>
      </c>
      <c r="F539" s="96">
        <v>15</v>
      </c>
      <c r="G539" s="244"/>
      <c r="H539" s="97">
        <f>ROUND(G539*F539,2)</f>
        <v>0</v>
      </c>
    </row>
    <row r="540" spans="1:8" s="76" customFormat="1" ht="30" customHeight="1" x14ac:dyDescent="0.2">
      <c r="A540" s="88" t="s">
        <v>399</v>
      </c>
      <c r="B540" s="81" t="s">
        <v>40</v>
      </c>
      <c r="C540" s="82" t="s">
        <v>167</v>
      </c>
      <c r="D540" s="100" t="s">
        <v>101</v>
      </c>
      <c r="E540" s="83" t="s">
        <v>49</v>
      </c>
      <c r="F540" s="90">
        <v>15</v>
      </c>
      <c r="G540" s="244"/>
      <c r="H540" s="85">
        <f>ROUND(G540*F540,2)</f>
        <v>0</v>
      </c>
    </row>
    <row r="541" spans="1:8" s="79" customFormat="1" ht="30" customHeight="1" x14ac:dyDescent="0.2">
      <c r="A541" s="88" t="s">
        <v>168</v>
      </c>
      <c r="B541" s="81" t="s">
        <v>50</v>
      </c>
      <c r="C541" s="82" t="s">
        <v>102</v>
      </c>
      <c r="D541" s="100" t="s">
        <v>103</v>
      </c>
      <c r="E541" s="83" t="s">
        <v>49</v>
      </c>
      <c r="F541" s="90">
        <v>5</v>
      </c>
      <c r="G541" s="244"/>
      <c r="H541" s="85">
        <f>ROUND(G541*F541,2)</f>
        <v>0</v>
      </c>
    </row>
    <row r="542" spans="1:8" ht="36" customHeight="1" x14ac:dyDescent="0.2">
      <c r="A542" s="146"/>
      <c r="B542" s="161"/>
      <c r="C542" s="155" t="s">
        <v>20</v>
      </c>
      <c r="D542" s="110"/>
      <c r="E542" s="109"/>
      <c r="F542" s="109"/>
      <c r="G542" s="243"/>
      <c r="H542" s="153"/>
    </row>
    <row r="543" spans="1:8" s="60" customFormat="1" ht="43.9" customHeight="1" x14ac:dyDescent="0.2">
      <c r="A543" s="80" t="s">
        <v>52</v>
      </c>
      <c r="B543" s="89" t="s">
        <v>535</v>
      </c>
      <c r="C543" s="82" t="s">
        <v>53</v>
      </c>
      <c r="D543" s="100" t="s">
        <v>176</v>
      </c>
      <c r="E543" s="83"/>
      <c r="F543" s="84"/>
      <c r="G543" s="245"/>
      <c r="H543" s="101"/>
    </row>
    <row r="544" spans="1:8" s="60" customFormat="1" ht="43.9" customHeight="1" x14ac:dyDescent="0.2">
      <c r="A544" s="80" t="s">
        <v>307</v>
      </c>
      <c r="B544" s="81" t="s">
        <v>33</v>
      </c>
      <c r="C544" s="82" t="s">
        <v>308</v>
      </c>
      <c r="D544" s="100" t="s">
        <v>2</v>
      </c>
      <c r="E544" s="83" t="s">
        <v>32</v>
      </c>
      <c r="F544" s="84">
        <v>60</v>
      </c>
      <c r="G544" s="244"/>
      <c r="H544" s="85">
        <f t="shared" ref="H544" si="64">ROUND(G544*F544,2)</f>
        <v>0</v>
      </c>
    </row>
    <row r="545" spans="1:8" s="76" customFormat="1" ht="43.9" customHeight="1" x14ac:dyDescent="0.2">
      <c r="A545" s="80" t="s">
        <v>312</v>
      </c>
      <c r="B545" s="89" t="s">
        <v>536</v>
      </c>
      <c r="C545" s="82" t="s">
        <v>313</v>
      </c>
      <c r="D545" s="100" t="s">
        <v>371</v>
      </c>
      <c r="E545" s="162"/>
      <c r="F545" s="90"/>
      <c r="G545" s="245"/>
      <c r="H545" s="101"/>
    </row>
    <row r="546" spans="1:8" s="76" customFormat="1" ht="30" customHeight="1" x14ac:dyDescent="0.2">
      <c r="A546" s="80" t="s">
        <v>314</v>
      </c>
      <c r="B546" s="81" t="s">
        <v>33</v>
      </c>
      <c r="C546" s="82" t="s">
        <v>238</v>
      </c>
      <c r="D546" s="100"/>
      <c r="E546" s="83"/>
      <c r="F546" s="90"/>
      <c r="G546" s="245"/>
      <c r="H546" s="101"/>
    </row>
    <row r="547" spans="1:8" s="76" customFormat="1" ht="30" customHeight="1" x14ac:dyDescent="0.2">
      <c r="A547" s="80" t="s">
        <v>315</v>
      </c>
      <c r="B547" s="160" t="s">
        <v>96</v>
      </c>
      <c r="C547" s="82" t="s">
        <v>114</v>
      </c>
      <c r="D547" s="100"/>
      <c r="E547" s="83" t="s">
        <v>34</v>
      </c>
      <c r="F547" s="90">
        <v>90</v>
      </c>
      <c r="G547" s="244"/>
      <c r="H547" s="85">
        <f>ROUND(G547*F547,2)</f>
        <v>0</v>
      </c>
    </row>
    <row r="548" spans="1:8" s="76" customFormat="1" ht="30" customHeight="1" x14ac:dyDescent="0.2">
      <c r="A548" s="80" t="s">
        <v>316</v>
      </c>
      <c r="B548" s="81" t="s">
        <v>40</v>
      </c>
      <c r="C548" s="82" t="s">
        <v>69</v>
      </c>
      <c r="D548" s="100"/>
      <c r="E548" s="83"/>
      <c r="F548" s="90"/>
      <c r="G548" s="245"/>
      <c r="H548" s="101"/>
    </row>
    <row r="549" spans="1:8" s="76" customFormat="1" ht="30" customHeight="1" x14ac:dyDescent="0.2">
      <c r="A549" s="80" t="s">
        <v>317</v>
      </c>
      <c r="B549" s="160" t="s">
        <v>96</v>
      </c>
      <c r="C549" s="82" t="s">
        <v>114</v>
      </c>
      <c r="D549" s="100"/>
      <c r="E549" s="83" t="s">
        <v>34</v>
      </c>
      <c r="F549" s="90">
        <v>35</v>
      </c>
      <c r="G549" s="244"/>
      <c r="H549" s="85">
        <f>ROUND(G549*F549,2)</f>
        <v>0</v>
      </c>
    </row>
    <row r="550" spans="1:8" s="59" customFormat="1" ht="39.950000000000003" customHeight="1" x14ac:dyDescent="0.2">
      <c r="A550" s="108" t="s">
        <v>669</v>
      </c>
      <c r="B550" s="187" t="s">
        <v>537</v>
      </c>
      <c r="C550" s="188" t="s">
        <v>670</v>
      </c>
      <c r="D550" s="189" t="s">
        <v>671</v>
      </c>
      <c r="E550" s="190" t="s">
        <v>34</v>
      </c>
      <c r="F550" s="107">
        <v>125</v>
      </c>
      <c r="G550" s="246"/>
      <c r="H550" s="191">
        <f>ROUND(G550*F550,2)</f>
        <v>0</v>
      </c>
    </row>
    <row r="551" spans="1:8" ht="36" customHeight="1" x14ac:dyDescent="0.2">
      <c r="A551" s="146"/>
      <c r="B551" s="161"/>
      <c r="C551" s="155" t="s">
        <v>21</v>
      </c>
      <c r="D551" s="110"/>
      <c r="E551" s="168"/>
      <c r="F551" s="109"/>
      <c r="G551" s="243"/>
      <c r="H551" s="153"/>
    </row>
    <row r="552" spans="1:8" s="60" customFormat="1" ht="30" customHeight="1" x14ac:dyDescent="0.2">
      <c r="A552" s="80" t="s">
        <v>56</v>
      </c>
      <c r="B552" s="89" t="s">
        <v>538</v>
      </c>
      <c r="C552" s="82" t="s">
        <v>57</v>
      </c>
      <c r="D552" s="100" t="s">
        <v>116</v>
      </c>
      <c r="E552" s="83" t="s">
        <v>49</v>
      </c>
      <c r="F552" s="84">
        <v>160</v>
      </c>
      <c r="G552" s="244"/>
      <c r="H552" s="85">
        <f>ROUND(G552*F552,2)</f>
        <v>0</v>
      </c>
    </row>
    <row r="553" spans="1:8" ht="48" customHeight="1" x14ac:dyDescent="0.2">
      <c r="A553" s="146"/>
      <c r="B553" s="161"/>
      <c r="C553" s="155" t="s">
        <v>22</v>
      </c>
      <c r="D553" s="110"/>
      <c r="E553" s="168"/>
      <c r="F553" s="109"/>
      <c r="G553" s="243"/>
      <c r="H553" s="153"/>
    </row>
    <row r="554" spans="1:8" ht="36" customHeight="1" x14ac:dyDescent="0.2">
      <c r="A554" s="146"/>
      <c r="B554" s="172"/>
      <c r="C554" s="155" t="s">
        <v>23</v>
      </c>
      <c r="D554" s="110"/>
      <c r="E554" s="168"/>
      <c r="F554" s="109"/>
      <c r="G554" s="243"/>
      <c r="H554" s="153"/>
    </row>
    <row r="555" spans="1:8" s="76" customFormat="1" ht="43.9" customHeight="1" x14ac:dyDescent="0.2">
      <c r="A555" s="80" t="s">
        <v>58</v>
      </c>
      <c r="B555" s="89" t="s">
        <v>539</v>
      </c>
      <c r="C555" s="1" t="s">
        <v>245</v>
      </c>
      <c r="D555" s="19" t="s">
        <v>246</v>
      </c>
      <c r="E555" s="83" t="s">
        <v>39</v>
      </c>
      <c r="F555" s="84">
        <v>3</v>
      </c>
      <c r="G555" s="244"/>
      <c r="H555" s="85">
        <f>ROUND(G555*F555,2)</f>
        <v>0</v>
      </c>
    </row>
    <row r="556" spans="1:8" s="60" customFormat="1" ht="30" customHeight="1" x14ac:dyDescent="0.2">
      <c r="A556" s="80" t="s">
        <v>59</v>
      </c>
      <c r="B556" s="89" t="s">
        <v>687</v>
      </c>
      <c r="C556" s="1" t="s">
        <v>247</v>
      </c>
      <c r="D556" s="19" t="s">
        <v>246</v>
      </c>
      <c r="E556" s="83"/>
      <c r="F556" s="84"/>
      <c r="G556" s="245"/>
      <c r="H556" s="101"/>
    </row>
    <row r="557" spans="1:8" s="76" customFormat="1" ht="30" customHeight="1" x14ac:dyDescent="0.2">
      <c r="A557" s="80" t="s">
        <v>195</v>
      </c>
      <c r="B557" s="81" t="s">
        <v>33</v>
      </c>
      <c r="C557" s="82" t="s">
        <v>196</v>
      </c>
      <c r="D557" s="100"/>
      <c r="E557" s="83" t="s">
        <v>39</v>
      </c>
      <c r="F557" s="84">
        <v>3</v>
      </c>
      <c r="G557" s="244"/>
      <c r="H557" s="85">
        <f>ROUND(G557*F557,2)</f>
        <v>0</v>
      </c>
    </row>
    <row r="558" spans="1:8" s="76" customFormat="1" ht="30" customHeight="1" x14ac:dyDescent="0.2">
      <c r="A558" s="80" t="s">
        <v>60</v>
      </c>
      <c r="B558" s="81" t="s">
        <v>40</v>
      </c>
      <c r="C558" s="82" t="s">
        <v>143</v>
      </c>
      <c r="D558" s="100"/>
      <c r="E558" s="83" t="s">
        <v>39</v>
      </c>
      <c r="F558" s="84">
        <v>3</v>
      </c>
      <c r="G558" s="244"/>
      <c r="H558" s="85">
        <f>ROUND(G558*F558,2)</f>
        <v>0</v>
      </c>
    </row>
    <row r="559" spans="1:8" ht="36" customHeight="1" x14ac:dyDescent="0.2">
      <c r="A559" s="146"/>
      <c r="B559" s="151"/>
      <c r="C559" s="155" t="s">
        <v>24</v>
      </c>
      <c r="D559" s="110"/>
      <c r="E559" s="156"/>
      <c r="F559" s="110"/>
      <c r="G559" s="243"/>
      <c r="H559" s="153"/>
    </row>
    <row r="560" spans="1:8" s="60" customFormat="1" ht="30" customHeight="1" x14ac:dyDescent="0.2">
      <c r="A560" s="88" t="s">
        <v>62</v>
      </c>
      <c r="B560" s="89" t="s">
        <v>590</v>
      </c>
      <c r="C560" s="82" t="s">
        <v>63</v>
      </c>
      <c r="D560" s="100" t="s">
        <v>148</v>
      </c>
      <c r="E560" s="83"/>
      <c r="F560" s="90"/>
      <c r="G560" s="245"/>
      <c r="H560" s="85"/>
    </row>
    <row r="561" spans="1:8" s="76" customFormat="1" ht="30" customHeight="1" x14ac:dyDescent="0.2">
      <c r="A561" s="88" t="s">
        <v>64</v>
      </c>
      <c r="B561" s="81" t="s">
        <v>33</v>
      </c>
      <c r="C561" s="82" t="s">
        <v>151</v>
      </c>
      <c r="D561" s="100"/>
      <c r="E561" s="83" t="s">
        <v>32</v>
      </c>
      <c r="F561" s="90">
        <v>120</v>
      </c>
      <c r="G561" s="244"/>
      <c r="H561" s="85">
        <f>ROUND(G561*F561,2)</f>
        <v>0</v>
      </c>
    </row>
    <row r="562" spans="1:8" s="91" customFormat="1" ht="30" customHeight="1" x14ac:dyDescent="0.2">
      <c r="A562" s="88" t="s">
        <v>354</v>
      </c>
      <c r="B562" s="89" t="s">
        <v>681</v>
      </c>
      <c r="C562" s="82" t="s">
        <v>356</v>
      </c>
      <c r="D562" s="100" t="s">
        <v>190</v>
      </c>
      <c r="E562" s="83" t="s">
        <v>32</v>
      </c>
      <c r="F562" s="90">
        <v>15</v>
      </c>
      <c r="G562" s="244"/>
      <c r="H562" s="85">
        <f>ROUND(G562*F562,2)</f>
        <v>0</v>
      </c>
    </row>
    <row r="563" spans="1:8" s="75" customFormat="1" ht="30" customHeight="1" thickBot="1" x14ac:dyDescent="0.25">
      <c r="A563" s="173"/>
      <c r="B563" s="174" t="str">
        <f>B504</f>
        <v>H</v>
      </c>
      <c r="C563" s="278" t="str">
        <f>C504</f>
        <v>Alley Reconstruction - Rockwood Street/Wilton Street</v>
      </c>
      <c r="D563" s="279"/>
      <c r="E563" s="279"/>
      <c r="F563" s="280"/>
      <c r="G563" s="248" t="s">
        <v>17</v>
      </c>
      <c r="H563" s="173">
        <f>SUM(H504:H562)</f>
        <v>0</v>
      </c>
    </row>
    <row r="564" spans="1:8" s="75" customFormat="1" ht="30" customHeight="1" thickTop="1" x14ac:dyDescent="0.2">
      <c r="A564" s="148"/>
      <c r="B564" s="149" t="s">
        <v>437</v>
      </c>
      <c r="C564" s="286" t="s">
        <v>418</v>
      </c>
      <c r="D564" s="287"/>
      <c r="E564" s="287"/>
      <c r="F564" s="288"/>
      <c r="G564" s="242"/>
      <c r="H564" s="150"/>
    </row>
    <row r="565" spans="1:8" ht="36" customHeight="1" x14ac:dyDescent="0.2">
      <c r="A565" s="146"/>
      <c r="B565" s="151"/>
      <c r="C565" s="152" t="s">
        <v>19</v>
      </c>
      <c r="D565" s="110"/>
      <c r="E565" s="109" t="s">
        <v>2</v>
      </c>
      <c r="F565" s="109" t="s">
        <v>2</v>
      </c>
      <c r="G565" s="243" t="s">
        <v>2</v>
      </c>
      <c r="H565" s="153"/>
    </row>
    <row r="566" spans="1:8" s="77" customFormat="1" ht="30" customHeight="1" x14ac:dyDescent="0.2">
      <c r="A566" s="80" t="s">
        <v>78</v>
      </c>
      <c r="B566" s="89" t="s">
        <v>540</v>
      </c>
      <c r="C566" s="82" t="s">
        <v>690</v>
      </c>
      <c r="D566" s="94" t="s">
        <v>340</v>
      </c>
      <c r="E566" s="83" t="s">
        <v>30</v>
      </c>
      <c r="F566" s="90">
        <v>260</v>
      </c>
      <c r="G566" s="244"/>
      <c r="H566" s="85">
        <f t="shared" ref="H566:H569" si="65">ROUND(G566*F566,2)</f>
        <v>0</v>
      </c>
    </row>
    <row r="567" spans="1:8" s="60" customFormat="1" ht="30" customHeight="1" x14ac:dyDescent="0.2">
      <c r="A567" s="80"/>
      <c r="B567" s="89"/>
      <c r="C567" s="82" t="s">
        <v>493</v>
      </c>
      <c r="D567" s="94"/>
      <c r="E567" s="83"/>
      <c r="F567" s="90"/>
      <c r="G567" s="245"/>
      <c r="H567" s="85"/>
    </row>
    <row r="568" spans="1:8" s="78" customFormat="1" ht="30" customHeight="1" x14ac:dyDescent="0.2">
      <c r="A568" s="80" t="s">
        <v>78</v>
      </c>
      <c r="B568" s="89" t="s">
        <v>541</v>
      </c>
      <c r="C568" s="82" t="s">
        <v>691</v>
      </c>
      <c r="D568" s="94" t="s">
        <v>340</v>
      </c>
      <c r="E568" s="83" t="s">
        <v>30</v>
      </c>
      <c r="F568" s="90">
        <v>340</v>
      </c>
      <c r="G568" s="244"/>
      <c r="H568" s="85">
        <f t="shared" si="65"/>
        <v>0</v>
      </c>
    </row>
    <row r="569" spans="1:8" s="76" customFormat="1" ht="30" customHeight="1" x14ac:dyDescent="0.2">
      <c r="A569" s="154" t="s">
        <v>80</v>
      </c>
      <c r="B569" s="89" t="s">
        <v>542</v>
      </c>
      <c r="C569" s="82" t="s">
        <v>81</v>
      </c>
      <c r="D569" s="94" t="s">
        <v>340</v>
      </c>
      <c r="E569" s="83" t="s">
        <v>32</v>
      </c>
      <c r="F569" s="90">
        <v>680</v>
      </c>
      <c r="G569" s="244"/>
      <c r="H569" s="85">
        <f t="shared" si="65"/>
        <v>0</v>
      </c>
    </row>
    <row r="570" spans="1:8" s="60" customFormat="1" ht="32.450000000000003" customHeight="1" x14ac:dyDescent="0.2">
      <c r="A570" s="154" t="s">
        <v>82</v>
      </c>
      <c r="B570" s="89" t="s">
        <v>543</v>
      </c>
      <c r="C570" s="82" t="s">
        <v>358</v>
      </c>
      <c r="D570" s="94" t="s">
        <v>340</v>
      </c>
      <c r="E570" s="83"/>
      <c r="F570" s="90"/>
      <c r="G570" s="245"/>
      <c r="H570" s="85"/>
    </row>
    <row r="571" spans="1:8" s="77" customFormat="1" ht="30" customHeight="1" x14ac:dyDescent="0.2">
      <c r="A571" s="154" t="s">
        <v>360</v>
      </c>
      <c r="B571" s="81" t="s">
        <v>33</v>
      </c>
      <c r="C571" s="82" t="s">
        <v>700</v>
      </c>
      <c r="D571" s="100" t="s">
        <v>2</v>
      </c>
      <c r="E571" s="83" t="s">
        <v>34</v>
      </c>
      <c r="F571" s="90">
        <v>435</v>
      </c>
      <c r="G571" s="244"/>
      <c r="H571" s="85">
        <f>ROUND(G571*F571,2)</f>
        <v>0</v>
      </c>
    </row>
    <row r="572" spans="1:8" s="77" customFormat="1" ht="30" customHeight="1" x14ac:dyDescent="0.2">
      <c r="A572" s="154"/>
      <c r="B572" s="81"/>
      <c r="C572" s="82" t="s">
        <v>493</v>
      </c>
      <c r="D572" s="100"/>
      <c r="E572" s="83"/>
      <c r="F572" s="90"/>
      <c r="G572" s="245"/>
      <c r="H572" s="85"/>
    </row>
    <row r="573" spans="1:8" s="78" customFormat="1" ht="42" customHeight="1" x14ac:dyDescent="0.2">
      <c r="A573" s="154" t="s">
        <v>374</v>
      </c>
      <c r="B573" s="81" t="s">
        <v>40</v>
      </c>
      <c r="C573" s="82" t="s">
        <v>693</v>
      </c>
      <c r="D573" s="81" t="s">
        <v>197</v>
      </c>
      <c r="E573" s="83" t="s">
        <v>34</v>
      </c>
      <c r="F573" s="90">
        <v>605</v>
      </c>
      <c r="G573" s="244"/>
      <c r="H573" s="85">
        <f>ROUND(G573*F573,2)</f>
        <v>0</v>
      </c>
    </row>
    <row r="574" spans="1:8" s="60" customFormat="1" ht="38.450000000000003" customHeight="1" x14ac:dyDescent="0.2">
      <c r="A574" s="154" t="s">
        <v>35</v>
      </c>
      <c r="B574" s="89" t="s">
        <v>544</v>
      </c>
      <c r="C574" s="82" t="s">
        <v>36</v>
      </c>
      <c r="D574" s="94" t="s">
        <v>340</v>
      </c>
      <c r="E574" s="83"/>
      <c r="F574" s="90"/>
      <c r="G574" s="245"/>
      <c r="H574" s="85"/>
    </row>
    <row r="575" spans="1:8" s="60" customFormat="1" ht="36" customHeight="1" x14ac:dyDescent="0.2">
      <c r="A575" s="154" t="s">
        <v>361</v>
      </c>
      <c r="B575" s="81" t="s">
        <v>33</v>
      </c>
      <c r="C575" s="82" t="s">
        <v>362</v>
      </c>
      <c r="D575" s="100" t="s">
        <v>2</v>
      </c>
      <c r="E575" s="83" t="s">
        <v>30</v>
      </c>
      <c r="F575" s="90">
        <v>90</v>
      </c>
      <c r="G575" s="244"/>
      <c r="H575" s="85">
        <f t="shared" ref="H575:H578" si="66">ROUND(G575*F575,2)</f>
        <v>0</v>
      </c>
    </row>
    <row r="576" spans="1:8" s="76" customFormat="1" ht="30" customHeight="1" x14ac:dyDescent="0.2">
      <c r="A576" s="80" t="s">
        <v>37</v>
      </c>
      <c r="B576" s="89" t="s">
        <v>545</v>
      </c>
      <c r="C576" s="82" t="s">
        <v>38</v>
      </c>
      <c r="D576" s="94" t="s">
        <v>340</v>
      </c>
      <c r="E576" s="83" t="s">
        <v>32</v>
      </c>
      <c r="F576" s="90">
        <v>100</v>
      </c>
      <c r="G576" s="244"/>
      <c r="H576" s="85">
        <f t="shared" si="66"/>
        <v>0</v>
      </c>
    </row>
    <row r="577" spans="1:8" s="60" customFormat="1" ht="38.450000000000003" customHeight="1" x14ac:dyDescent="0.2">
      <c r="A577" s="154" t="s">
        <v>86</v>
      </c>
      <c r="B577" s="89" t="s">
        <v>546</v>
      </c>
      <c r="C577" s="82" t="s">
        <v>363</v>
      </c>
      <c r="D577" s="94" t="s">
        <v>364</v>
      </c>
      <c r="E577" s="83"/>
      <c r="F577" s="90"/>
      <c r="G577" s="97"/>
      <c r="H577" s="85">
        <f t="shared" si="66"/>
        <v>0</v>
      </c>
    </row>
    <row r="578" spans="1:8" s="60" customFormat="1" ht="30" customHeight="1" x14ac:dyDescent="0.2">
      <c r="A578" s="154" t="s">
        <v>365</v>
      </c>
      <c r="B578" s="81" t="s">
        <v>33</v>
      </c>
      <c r="C578" s="82" t="s">
        <v>366</v>
      </c>
      <c r="D578" s="100" t="s">
        <v>2</v>
      </c>
      <c r="E578" s="83" t="s">
        <v>32</v>
      </c>
      <c r="F578" s="90">
        <v>680</v>
      </c>
      <c r="G578" s="244"/>
      <c r="H578" s="85">
        <f t="shared" si="66"/>
        <v>0</v>
      </c>
    </row>
    <row r="579" spans="1:8" s="76" customFormat="1" ht="36.6" customHeight="1" x14ac:dyDescent="0.2">
      <c r="A579" s="154" t="s">
        <v>367</v>
      </c>
      <c r="B579" s="89" t="s">
        <v>547</v>
      </c>
      <c r="C579" s="82" t="s">
        <v>89</v>
      </c>
      <c r="D579" s="100" t="s">
        <v>368</v>
      </c>
      <c r="E579" s="83"/>
      <c r="F579" s="90"/>
      <c r="G579" s="245"/>
      <c r="H579" s="85"/>
    </row>
    <row r="580" spans="1:8" s="64" customFormat="1" ht="30" customHeight="1" x14ac:dyDescent="0.2">
      <c r="A580" s="63" t="s">
        <v>680</v>
      </c>
      <c r="B580" s="34" t="s">
        <v>33</v>
      </c>
      <c r="C580" s="164" t="s">
        <v>698</v>
      </c>
      <c r="D580" s="165" t="s">
        <v>2</v>
      </c>
      <c r="E580" s="166" t="s">
        <v>32</v>
      </c>
      <c r="F580" s="25">
        <v>680</v>
      </c>
      <c r="G580" s="253"/>
      <c r="H580" s="167">
        <f>ROUND(G580*F580,2)</f>
        <v>0</v>
      </c>
    </row>
    <row r="581" spans="1:8" s="60" customFormat="1" ht="30" customHeight="1" x14ac:dyDescent="0.2">
      <c r="A581" s="154"/>
      <c r="B581" s="81"/>
      <c r="C581" s="82" t="s">
        <v>493</v>
      </c>
      <c r="D581" s="100"/>
      <c r="E581" s="83"/>
      <c r="F581" s="90"/>
      <c r="G581" s="245"/>
      <c r="H581" s="85"/>
    </row>
    <row r="582" spans="1:8" s="78" customFormat="1" ht="30" customHeight="1" x14ac:dyDescent="0.2">
      <c r="A582" s="154" t="s">
        <v>369</v>
      </c>
      <c r="B582" s="81" t="s">
        <v>40</v>
      </c>
      <c r="C582" s="82" t="s">
        <v>699</v>
      </c>
      <c r="D582" s="100" t="s">
        <v>2</v>
      </c>
      <c r="E582" s="83" t="s">
        <v>32</v>
      </c>
      <c r="F582" s="90">
        <v>680</v>
      </c>
      <c r="G582" s="244"/>
      <c r="H582" s="167">
        <f>ROUND(G582*F582,2)</f>
        <v>0</v>
      </c>
    </row>
    <row r="583" spans="1:8" ht="36" customHeight="1" x14ac:dyDescent="0.2">
      <c r="A583" s="146"/>
      <c r="B583" s="151"/>
      <c r="C583" s="155" t="s">
        <v>331</v>
      </c>
      <c r="D583" s="110"/>
      <c r="E583" s="156"/>
      <c r="F583" s="110"/>
      <c r="G583" s="243"/>
      <c r="H583" s="153"/>
    </row>
    <row r="584" spans="1:8" s="60" customFormat="1" ht="36" customHeight="1" x14ac:dyDescent="0.2">
      <c r="A584" s="88" t="s">
        <v>65</v>
      </c>
      <c r="B584" s="89" t="s">
        <v>548</v>
      </c>
      <c r="C584" s="82" t="s">
        <v>66</v>
      </c>
      <c r="D584" s="94" t="s">
        <v>340</v>
      </c>
      <c r="E584" s="83"/>
      <c r="F584" s="90"/>
      <c r="G584" s="245"/>
      <c r="H584" s="85"/>
    </row>
    <row r="585" spans="1:8" s="76" customFormat="1" ht="36" customHeight="1" x14ac:dyDescent="0.2">
      <c r="A585" s="88" t="s">
        <v>67</v>
      </c>
      <c r="B585" s="81" t="s">
        <v>33</v>
      </c>
      <c r="C585" s="82" t="s">
        <v>68</v>
      </c>
      <c r="D585" s="100" t="s">
        <v>2</v>
      </c>
      <c r="E585" s="83" t="s">
        <v>32</v>
      </c>
      <c r="F585" s="90">
        <v>680</v>
      </c>
      <c r="G585" s="244"/>
      <c r="H585" s="85">
        <f>ROUND(G585*F585,2)</f>
        <v>0</v>
      </c>
    </row>
    <row r="586" spans="1:8" s="59" customFormat="1" ht="30" customHeight="1" x14ac:dyDescent="0.2">
      <c r="A586" s="33" t="s">
        <v>380</v>
      </c>
      <c r="B586" s="163" t="s">
        <v>549</v>
      </c>
      <c r="C586" s="164" t="s">
        <v>381</v>
      </c>
      <c r="D586" s="165" t="s">
        <v>162</v>
      </c>
      <c r="E586" s="166"/>
      <c r="F586" s="25"/>
      <c r="G586" s="254"/>
      <c r="H586" s="167"/>
    </row>
    <row r="587" spans="1:8" s="76" customFormat="1" ht="35.1" customHeight="1" x14ac:dyDescent="0.2">
      <c r="A587" s="185" t="s">
        <v>383</v>
      </c>
      <c r="B587" s="186" t="s">
        <v>33</v>
      </c>
      <c r="C587" s="98" t="str">
        <f>VLOOKUP($A587,'[3]Unit Price Summary Table'!$A$7:$G$145,3)</f>
        <v>150 mm Concrete Pavement (Type B)</v>
      </c>
      <c r="D587" s="183" t="str">
        <f>VLOOKUP($A587,'[3]Unit Price Summary Table'!$A$7:$G$145,4)</f>
        <v/>
      </c>
      <c r="E587" s="105" t="str">
        <f>IF(VLOOKUP($A587,'[3]Unit Price Summary Table'!$A$7:$G$145,5)=0,"",VLOOKUP($A587,'[3]Unit Price Summary Table'!$A$7:$G$145,5))</f>
        <v>m²</v>
      </c>
      <c r="F587" s="107">
        <v>40</v>
      </c>
      <c r="G587" s="246"/>
      <c r="H587" s="106">
        <f t="shared" ref="H587" si="67">ROUND(G587*F587,2)</f>
        <v>0</v>
      </c>
    </row>
    <row r="588" spans="1:8" s="60" customFormat="1" ht="43.9" customHeight="1" x14ac:dyDescent="0.2">
      <c r="A588" s="88" t="s">
        <v>226</v>
      </c>
      <c r="B588" s="89" t="s">
        <v>550</v>
      </c>
      <c r="C588" s="82" t="s">
        <v>227</v>
      </c>
      <c r="D588" s="100" t="s">
        <v>94</v>
      </c>
      <c r="E588" s="83"/>
      <c r="F588" s="90"/>
      <c r="G588" s="245"/>
      <c r="H588" s="85"/>
    </row>
    <row r="589" spans="1:8" s="76" customFormat="1" ht="30" customHeight="1" x14ac:dyDescent="0.2">
      <c r="A589" s="88" t="s">
        <v>228</v>
      </c>
      <c r="B589" s="81" t="s">
        <v>33</v>
      </c>
      <c r="C589" s="82" t="s">
        <v>95</v>
      </c>
      <c r="D589" s="100" t="s">
        <v>229</v>
      </c>
      <c r="E589" s="83"/>
      <c r="F589" s="90"/>
      <c r="G589" s="245"/>
      <c r="H589" s="85"/>
    </row>
    <row r="590" spans="1:8" s="76" customFormat="1" ht="30" customHeight="1" x14ac:dyDescent="0.2">
      <c r="A590" s="80" t="s">
        <v>230</v>
      </c>
      <c r="B590" s="160" t="s">
        <v>96</v>
      </c>
      <c r="C590" s="82" t="s">
        <v>231</v>
      </c>
      <c r="D590" s="100"/>
      <c r="E590" s="83" t="s">
        <v>32</v>
      </c>
      <c r="F590" s="90">
        <v>18</v>
      </c>
      <c r="G590" s="244"/>
      <c r="H590" s="85">
        <f t="shared" ref="H590" si="68">ROUND(G590*F590,2)</f>
        <v>0</v>
      </c>
    </row>
    <row r="591" spans="1:8" s="76" customFormat="1" ht="30" customHeight="1" x14ac:dyDescent="0.2">
      <c r="A591" s="88" t="s">
        <v>99</v>
      </c>
      <c r="B591" s="89" t="s">
        <v>551</v>
      </c>
      <c r="C591" s="82" t="s">
        <v>51</v>
      </c>
      <c r="D591" s="100" t="s">
        <v>236</v>
      </c>
      <c r="E591" s="83"/>
      <c r="F591" s="90"/>
      <c r="G591" s="245"/>
      <c r="H591" s="85"/>
    </row>
    <row r="592" spans="1:8" s="76" customFormat="1" ht="30" customHeight="1" x14ac:dyDescent="0.2">
      <c r="A592" s="88" t="s">
        <v>399</v>
      </c>
      <c r="B592" s="81" t="s">
        <v>33</v>
      </c>
      <c r="C592" s="82" t="s">
        <v>167</v>
      </c>
      <c r="D592" s="100" t="s">
        <v>101</v>
      </c>
      <c r="E592" s="83" t="s">
        <v>49</v>
      </c>
      <c r="F592" s="90">
        <v>30</v>
      </c>
      <c r="G592" s="244"/>
      <c r="H592" s="85">
        <f>ROUND(G592*F592,2)</f>
        <v>0</v>
      </c>
    </row>
    <row r="593" spans="1:8" s="79" customFormat="1" ht="30" customHeight="1" x14ac:dyDescent="0.2">
      <c r="A593" s="88" t="s">
        <v>168</v>
      </c>
      <c r="B593" s="81" t="s">
        <v>40</v>
      </c>
      <c r="C593" s="82" t="s">
        <v>102</v>
      </c>
      <c r="D593" s="100" t="s">
        <v>103</v>
      </c>
      <c r="E593" s="83" t="s">
        <v>49</v>
      </c>
      <c r="F593" s="90">
        <v>15</v>
      </c>
      <c r="G593" s="244"/>
      <c r="H593" s="85">
        <f>ROUND(G593*F593,2)</f>
        <v>0</v>
      </c>
    </row>
    <row r="594" spans="1:8" ht="36" customHeight="1" x14ac:dyDescent="0.2">
      <c r="A594" s="146"/>
      <c r="B594" s="161"/>
      <c r="C594" s="155" t="s">
        <v>20</v>
      </c>
      <c r="D594" s="110"/>
      <c r="E594" s="109"/>
      <c r="F594" s="109"/>
      <c r="G594" s="243"/>
      <c r="H594" s="153"/>
    </row>
    <row r="595" spans="1:8" s="60" customFormat="1" ht="43.9" customHeight="1" x14ac:dyDescent="0.2">
      <c r="A595" s="80" t="s">
        <v>52</v>
      </c>
      <c r="B595" s="89" t="s">
        <v>552</v>
      </c>
      <c r="C595" s="82" t="s">
        <v>53</v>
      </c>
      <c r="D595" s="100" t="s">
        <v>176</v>
      </c>
      <c r="E595" s="83"/>
      <c r="F595" s="84"/>
      <c r="G595" s="245"/>
      <c r="H595" s="101"/>
    </row>
    <row r="596" spans="1:8" s="60" customFormat="1" ht="43.9" customHeight="1" x14ac:dyDescent="0.2">
      <c r="A596" s="80" t="s">
        <v>307</v>
      </c>
      <c r="B596" s="81" t="s">
        <v>33</v>
      </c>
      <c r="C596" s="82" t="s">
        <v>308</v>
      </c>
      <c r="D596" s="100" t="s">
        <v>2</v>
      </c>
      <c r="E596" s="83" t="s">
        <v>32</v>
      </c>
      <c r="F596" s="84">
        <v>145</v>
      </c>
      <c r="G596" s="244"/>
      <c r="H596" s="85">
        <f t="shared" ref="H596" si="69">ROUND(G596*F596,2)</f>
        <v>0</v>
      </c>
    </row>
    <row r="597" spans="1:8" s="76" customFormat="1" ht="43.9" customHeight="1" x14ac:dyDescent="0.2">
      <c r="A597" s="80" t="s">
        <v>312</v>
      </c>
      <c r="B597" s="89" t="s">
        <v>553</v>
      </c>
      <c r="C597" s="82" t="s">
        <v>313</v>
      </c>
      <c r="D597" s="100" t="s">
        <v>371</v>
      </c>
      <c r="E597" s="162"/>
      <c r="F597" s="90"/>
      <c r="G597" s="245"/>
      <c r="H597" s="101"/>
    </row>
    <row r="598" spans="1:8" s="76" customFormat="1" ht="30" customHeight="1" x14ac:dyDescent="0.2">
      <c r="A598" s="80" t="s">
        <v>314</v>
      </c>
      <c r="B598" s="81" t="s">
        <v>33</v>
      </c>
      <c r="C598" s="82" t="s">
        <v>238</v>
      </c>
      <c r="D598" s="100"/>
      <c r="E598" s="83"/>
      <c r="F598" s="90"/>
      <c r="G598" s="245"/>
      <c r="H598" s="101"/>
    </row>
    <row r="599" spans="1:8" s="76" customFormat="1" ht="30" customHeight="1" x14ac:dyDescent="0.2">
      <c r="A599" s="80" t="s">
        <v>315</v>
      </c>
      <c r="B599" s="160" t="s">
        <v>96</v>
      </c>
      <c r="C599" s="82" t="s">
        <v>114</v>
      </c>
      <c r="D599" s="100"/>
      <c r="E599" s="83" t="s">
        <v>34</v>
      </c>
      <c r="F599" s="90">
        <v>65</v>
      </c>
      <c r="G599" s="244"/>
      <c r="H599" s="85">
        <f>ROUND(G599*F599,2)</f>
        <v>0</v>
      </c>
    </row>
    <row r="600" spans="1:8" s="59" customFormat="1" ht="39.950000000000003" customHeight="1" x14ac:dyDescent="0.2">
      <c r="A600" s="58" t="s">
        <v>669</v>
      </c>
      <c r="B600" s="163" t="s">
        <v>554</v>
      </c>
      <c r="C600" s="164" t="s">
        <v>670</v>
      </c>
      <c r="D600" s="165" t="s">
        <v>671</v>
      </c>
      <c r="E600" s="166" t="s">
        <v>34</v>
      </c>
      <c r="F600" s="25">
        <v>95</v>
      </c>
      <c r="G600" s="244"/>
      <c r="H600" s="167">
        <f>ROUND(G600*F600,2)</f>
        <v>0</v>
      </c>
    </row>
    <row r="601" spans="1:8" ht="36" customHeight="1" x14ac:dyDescent="0.2">
      <c r="A601" s="146"/>
      <c r="B601" s="161"/>
      <c r="C601" s="155" t="s">
        <v>21</v>
      </c>
      <c r="D601" s="110"/>
      <c r="E601" s="168"/>
      <c r="F601" s="109"/>
      <c r="G601" s="243"/>
      <c r="H601" s="153"/>
    </row>
    <row r="602" spans="1:8" s="60" customFormat="1" ht="30" customHeight="1" x14ac:dyDescent="0.2">
      <c r="A602" s="80" t="s">
        <v>56</v>
      </c>
      <c r="B602" s="89" t="s">
        <v>555</v>
      </c>
      <c r="C602" s="82" t="s">
        <v>57</v>
      </c>
      <c r="D602" s="100" t="s">
        <v>116</v>
      </c>
      <c r="E602" s="83" t="s">
        <v>49</v>
      </c>
      <c r="F602" s="84">
        <v>135</v>
      </c>
      <c r="G602" s="244"/>
      <c r="H602" s="85">
        <f>ROUND(G602*F602,2)</f>
        <v>0</v>
      </c>
    </row>
    <row r="603" spans="1:8" ht="48" customHeight="1" x14ac:dyDescent="0.2">
      <c r="A603" s="146"/>
      <c r="B603" s="161"/>
      <c r="C603" s="155" t="s">
        <v>22</v>
      </c>
      <c r="D603" s="110"/>
      <c r="E603" s="168"/>
      <c r="F603" s="109"/>
      <c r="G603" s="243"/>
      <c r="H603" s="153"/>
    </row>
    <row r="604" spans="1:8" ht="36" customHeight="1" x14ac:dyDescent="0.2">
      <c r="A604" s="146"/>
      <c r="B604" s="172"/>
      <c r="C604" s="155" t="s">
        <v>23</v>
      </c>
      <c r="D604" s="110"/>
      <c r="E604" s="168"/>
      <c r="F604" s="109"/>
      <c r="G604" s="243"/>
      <c r="H604" s="153"/>
    </row>
    <row r="605" spans="1:8" s="76" customFormat="1" ht="43.9" customHeight="1" x14ac:dyDescent="0.2">
      <c r="A605" s="80" t="s">
        <v>58</v>
      </c>
      <c r="B605" s="89" t="s">
        <v>556</v>
      </c>
      <c r="C605" s="1" t="s">
        <v>245</v>
      </c>
      <c r="D605" s="19" t="s">
        <v>246</v>
      </c>
      <c r="E605" s="83" t="s">
        <v>39</v>
      </c>
      <c r="F605" s="84">
        <v>1</v>
      </c>
      <c r="G605" s="244"/>
      <c r="H605" s="85">
        <f>ROUND(G605*F605,2)</f>
        <v>0</v>
      </c>
    </row>
    <row r="606" spans="1:8" s="60" customFormat="1" ht="30" customHeight="1" x14ac:dyDescent="0.2">
      <c r="A606" s="80" t="s">
        <v>59</v>
      </c>
      <c r="B606" s="89" t="s">
        <v>557</v>
      </c>
      <c r="C606" s="1" t="s">
        <v>247</v>
      </c>
      <c r="D606" s="19" t="s">
        <v>246</v>
      </c>
      <c r="E606" s="83"/>
      <c r="F606" s="84"/>
      <c r="G606" s="245"/>
      <c r="H606" s="101"/>
    </row>
    <row r="607" spans="1:8" s="76" customFormat="1" ht="30" customHeight="1" x14ac:dyDescent="0.2">
      <c r="A607" s="80" t="s">
        <v>195</v>
      </c>
      <c r="B607" s="81" t="s">
        <v>33</v>
      </c>
      <c r="C607" s="82" t="s">
        <v>196</v>
      </c>
      <c r="D607" s="100"/>
      <c r="E607" s="83" t="s">
        <v>39</v>
      </c>
      <c r="F607" s="84">
        <v>1</v>
      </c>
      <c r="G607" s="244"/>
      <c r="H607" s="85">
        <f>ROUND(G607*F607,2)</f>
        <v>0</v>
      </c>
    </row>
    <row r="608" spans="1:8" s="76" customFormat="1" ht="30" customHeight="1" x14ac:dyDescent="0.2">
      <c r="A608" s="175" t="s">
        <v>60</v>
      </c>
      <c r="B608" s="157" t="s">
        <v>40</v>
      </c>
      <c r="C608" s="98" t="s">
        <v>143</v>
      </c>
      <c r="D608" s="158"/>
      <c r="E608" s="105" t="s">
        <v>39</v>
      </c>
      <c r="F608" s="99">
        <v>1</v>
      </c>
      <c r="G608" s="246"/>
      <c r="H608" s="106">
        <f>ROUND(G608*F608,2)</f>
        <v>0</v>
      </c>
    </row>
    <row r="609" spans="1:8" ht="36" customHeight="1" x14ac:dyDescent="0.2">
      <c r="A609" s="146"/>
      <c r="B609" s="151"/>
      <c r="C609" s="155" t="s">
        <v>24</v>
      </c>
      <c r="D609" s="110"/>
      <c r="E609" s="156"/>
      <c r="F609" s="110"/>
      <c r="G609" s="243"/>
      <c r="H609" s="153"/>
    </row>
    <row r="610" spans="1:8" s="60" customFormat="1" ht="30" customHeight="1" x14ac:dyDescent="0.2">
      <c r="A610" s="88" t="s">
        <v>62</v>
      </c>
      <c r="B610" s="89" t="s">
        <v>558</v>
      </c>
      <c r="C610" s="82" t="s">
        <v>63</v>
      </c>
      <c r="D610" s="100" t="s">
        <v>148</v>
      </c>
      <c r="E610" s="83"/>
      <c r="F610" s="90"/>
      <c r="G610" s="245"/>
      <c r="H610" s="85"/>
    </row>
    <row r="611" spans="1:8" s="76" customFormat="1" ht="30" customHeight="1" x14ac:dyDescent="0.2">
      <c r="A611" s="88" t="s">
        <v>64</v>
      </c>
      <c r="B611" s="81" t="s">
        <v>33</v>
      </c>
      <c r="C611" s="82" t="s">
        <v>151</v>
      </c>
      <c r="D611" s="100"/>
      <c r="E611" s="83" t="s">
        <v>32</v>
      </c>
      <c r="F611" s="90">
        <v>90</v>
      </c>
      <c r="G611" s="244"/>
      <c r="H611" s="85">
        <f>ROUND(G611*F611,2)</f>
        <v>0</v>
      </c>
    </row>
    <row r="612" spans="1:8" s="91" customFormat="1" ht="30" customHeight="1" x14ac:dyDescent="0.2">
      <c r="A612" s="88" t="s">
        <v>354</v>
      </c>
      <c r="B612" s="89" t="s">
        <v>682</v>
      </c>
      <c r="C612" s="82" t="s">
        <v>356</v>
      </c>
      <c r="D612" s="100" t="s">
        <v>190</v>
      </c>
      <c r="E612" s="83" t="s">
        <v>32</v>
      </c>
      <c r="F612" s="90">
        <v>10</v>
      </c>
      <c r="G612" s="244"/>
      <c r="H612" s="85">
        <f>ROUND(G612*F612,2)</f>
        <v>0</v>
      </c>
    </row>
    <row r="613" spans="1:8" s="75" customFormat="1" ht="30" customHeight="1" thickBot="1" x14ac:dyDescent="0.25">
      <c r="A613" s="173"/>
      <c r="B613" s="174" t="str">
        <f>B564</f>
        <v>I</v>
      </c>
      <c r="C613" s="278" t="str">
        <f>C564</f>
        <v>Alley Reconstruction - Yale Avenue/Harvard Avenue</v>
      </c>
      <c r="D613" s="279"/>
      <c r="E613" s="279"/>
      <c r="F613" s="280"/>
      <c r="G613" s="248" t="s">
        <v>17</v>
      </c>
      <c r="H613" s="173">
        <f>SUM(H564:H612)</f>
        <v>0</v>
      </c>
    </row>
    <row r="614" spans="1:8" s="75" customFormat="1" ht="30" customHeight="1" thickTop="1" x14ac:dyDescent="0.2">
      <c r="A614" s="148"/>
      <c r="B614" s="149" t="s">
        <v>438</v>
      </c>
      <c r="C614" s="294" t="s">
        <v>643</v>
      </c>
      <c r="D614" s="295"/>
      <c r="E614" s="295"/>
      <c r="F614" s="296"/>
      <c r="G614" s="242"/>
      <c r="H614" s="150"/>
    </row>
    <row r="615" spans="1:8" ht="36" customHeight="1" x14ac:dyDescent="0.2">
      <c r="A615" s="146"/>
      <c r="B615" s="151"/>
      <c r="C615" s="152" t="s">
        <v>649</v>
      </c>
      <c r="D615" s="110"/>
      <c r="E615" s="109" t="s">
        <v>2</v>
      </c>
      <c r="F615" s="109" t="s">
        <v>2</v>
      </c>
      <c r="G615" s="255" t="s">
        <v>2</v>
      </c>
      <c r="H615" s="153"/>
    </row>
    <row r="616" spans="1:8" s="87" customFormat="1" ht="30" customHeight="1" x14ac:dyDescent="0.2">
      <c r="A616" s="80" t="s">
        <v>191</v>
      </c>
      <c r="B616" s="193" t="s">
        <v>591</v>
      </c>
      <c r="C616" s="194" t="s">
        <v>192</v>
      </c>
      <c r="D616" s="100" t="s">
        <v>357</v>
      </c>
      <c r="E616" s="83"/>
      <c r="F616" s="231"/>
      <c r="G616" s="97"/>
      <c r="H616" s="85"/>
    </row>
    <row r="617" spans="1:8" s="87" customFormat="1" ht="35.25" customHeight="1" x14ac:dyDescent="0.2">
      <c r="A617" s="80" t="s">
        <v>193</v>
      </c>
      <c r="B617" s="195" t="s">
        <v>33</v>
      </c>
      <c r="C617" s="232" t="s">
        <v>194</v>
      </c>
      <c r="D617" s="233"/>
      <c r="E617" s="83" t="s">
        <v>32</v>
      </c>
      <c r="F617" s="84">
        <v>60</v>
      </c>
      <c r="G617" s="244"/>
      <c r="H617" s="85">
        <f>ROUND(G617*F617,2)</f>
        <v>0</v>
      </c>
    </row>
    <row r="618" spans="1:8" ht="36" customHeight="1" x14ac:dyDescent="0.2">
      <c r="A618" s="146"/>
      <c r="B618" s="151"/>
      <c r="C618" s="155" t="s">
        <v>650</v>
      </c>
      <c r="D618" s="110"/>
      <c r="E618" s="109" t="s">
        <v>2</v>
      </c>
      <c r="F618" s="109" t="s">
        <v>2</v>
      </c>
      <c r="G618" s="255"/>
      <c r="H618" s="153"/>
    </row>
    <row r="619" spans="1:8" ht="36" customHeight="1" x14ac:dyDescent="0.2">
      <c r="A619" s="80" t="s">
        <v>198</v>
      </c>
      <c r="B619" s="89" t="s">
        <v>592</v>
      </c>
      <c r="C619" s="82" t="s">
        <v>199</v>
      </c>
      <c r="D619" s="100" t="s">
        <v>120</v>
      </c>
      <c r="E619" s="83"/>
      <c r="F619" s="84"/>
      <c r="G619" s="256"/>
      <c r="H619" s="101"/>
    </row>
    <row r="620" spans="1:8" ht="36" customHeight="1" x14ac:dyDescent="0.2">
      <c r="A620" s="80" t="s">
        <v>453</v>
      </c>
      <c r="B620" s="81" t="s">
        <v>33</v>
      </c>
      <c r="C620" s="82" t="s">
        <v>180</v>
      </c>
      <c r="D620" s="100"/>
      <c r="E620" s="83"/>
      <c r="F620" s="84"/>
      <c r="G620" s="256"/>
      <c r="H620" s="101"/>
    </row>
    <row r="621" spans="1:8" ht="36" customHeight="1" x14ac:dyDescent="0.2">
      <c r="A621" s="80" t="s">
        <v>454</v>
      </c>
      <c r="B621" s="160" t="s">
        <v>96</v>
      </c>
      <c r="C621" s="82" t="s">
        <v>202</v>
      </c>
      <c r="D621" s="100"/>
      <c r="E621" s="83" t="s">
        <v>39</v>
      </c>
      <c r="F621" s="84">
        <v>1</v>
      </c>
      <c r="G621" s="244"/>
      <c r="H621" s="85">
        <f>ROUND(G621*F621,2)</f>
        <v>0</v>
      </c>
    </row>
    <row r="622" spans="1:8" ht="36" customHeight="1" x14ac:dyDescent="0.2">
      <c r="A622" s="80" t="s">
        <v>203</v>
      </c>
      <c r="B622" s="89" t="s">
        <v>593</v>
      </c>
      <c r="C622" s="1" t="s">
        <v>204</v>
      </c>
      <c r="D622" s="2" t="s">
        <v>452</v>
      </c>
      <c r="E622" s="83"/>
      <c r="F622" s="179"/>
      <c r="G622" s="256"/>
      <c r="H622" s="101"/>
    </row>
    <row r="623" spans="1:8" ht="36" customHeight="1" x14ac:dyDescent="0.2">
      <c r="A623" s="80" t="s">
        <v>455</v>
      </c>
      <c r="B623" s="81" t="s">
        <v>33</v>
      </c>
      <c r="C623" s="82" t="s">
        <v>456</v>
      </c>
      <c r="D623" s="100"/>
      <c r="E623" s="83" t="s">
        <v>49</v>
      </c>
      <c r="F623" s="182">
        <v>106</v>
      </c>
      <c r="G623" s="244"/>
      <c r="H623" s="85">
        <f t="shared" ref="H623:H686" si="70">ROUND(G623*F623,2)</f>
        <v>0</v>
      </c>
    </row>
    <row r="624" spans="1:8" ht="36" customHeight="1" x14ac:dyDescent="0.2">
      <c r="A624" s="146"/>
      <c r="B624" s="151"/>
      <c r="C624" s="155" t="s">
        <v>651</v>
      </c>
      <c r="D624" s="110"/>
      <c r="E624" s="109" t="s">
        <v>2</v>
      </c>
      <c r="F624" s="109" t="s">
        <v>2</v>
      </c>
      <c r="G624" s="255"/>
      <c r="H624" s="85"/>
    </row>
    <row r="625" spans="1:8" s="111" customFormat="1" ht="36" customHeight="1" x14ac:dyDescent="0.2">
      <c r="A625" s="196"/>
      <c r="B625" s="89" t="s">
        <v>594</v>
      </c>
      <c r="C625" s="1" t="s">
        <v>457</v>
      </c>
      <c r="D625" s="19"/>
      <c r="E625" s="83"/>
      <c r="F625" s="84"/>
      <c r="G625" s="256"/>
      <c r="H625" s="85">
        <f t="shared" si="70"/>
        <v>0</v>
      </c>
    </row>
    <row r="626" spans="1:8" s="111" customFormat="1" ht="36" customHeight="1" x14ac:dyDescent="0.2">
      <c r="A626" s="196"/>
      <c r="B626" s="81" t="s">
        <v>33</v>
      </c>
      <c r="C626" s="82" t="s">
        <v>458</v>
      </c>
      <c r="D626" s="100" t="s">
        <v>120</v>
      </c>
      <c r="E626" s="83"/>
      <c r="F626" s="197"/>
      <c r="G626" s="256"/>
      <c r="H626" s="85">
        <f t="shared" si="70"/>
        <v>0</v>
      </c>
    </row>
    <row r="627" spans="1:8" s="111" customFormat="1" ht="36" customHeight="1" x14ac:dyDescent="0.2">
      <c r="A627" s="196" t="s">
        <v>454</v>
      </c>
      <c r="B627" s="160" t="s">
        <v>96</v>
      </c>
      <c r="C627" s="82" t="s">
        <v>688</v>
      </c>
      <c r="D627" s="100"/>
      <c r="E627" s="83" t="s">
        <v>71</v>
      </c>
      <c r="F627" s="84">
        <v>6</v>
      </c>
      <c r="G627" s="244"/>
      <c r="H627" s="85">
        <f>ROUND(G627*F627,2)</f>
        <v>0</v>
      </c>
    </row>
    <row r="628" spans="1:8" ht="36" customHeight="1" x14ac:dyDescent="0.2">
      <c r="A628" s="146"/>
      <c r="B628" s="151"/>
      <c r="C628" s="155" t="s">
        <v>652</v>
      </c>
      <c r="D628" s="110"/>
      <c r="E628" s="109" t="s">
        <v>2</v>
      </c>
      <c r="F628" s="109" t="s">
        <v>2</v>
      </c>
      <c r="G628" s="255"/>
      <c r="H628" s="85"/>
    </row>
    <row r="629" spans="1:8" ht="36" customHeight="1" x14ac:dyDescent="0.2">
      <c r="A629" s="32" t="s">
        <v>70</v>
      </c>
      <c r="B629" s="27" t="s">
        <v>595</v>
      </c>
      <c r="C629" s="1" t="s">
        <v>74</v>
      </c>
      <c r="D629" s="19" t="s">
        <v>120</v>
      </c>
      <c r="E629" s="28"/>
      <c r="F629" s="29"/>
      <c r="G629" s="257"/>
      <c r="H629" s="85">
        <f t="shared" si="70"/>
        <v>0</v>
      </c>
    </row>
    <row r="630" spans="1:8" ht="36" customHeight="1" x14ac:dyDescent="0.2">
      <c r="A630" s="32" t="s">
        <v>75</v>
      </c>
      <c r="B630" s="30" t="s">
        <v>33</v>
      </c>
      <c r="C630" s="1" t="s">
        <v>141</v>
      </c>
      <c r="D630" s="19"/>
      <c r="E630" s="28" t="s">
        <v>71</v>
      </c>
      <c r="F630" s="31">
        <v>1.5</v>
      </c>
      <c r="G630" s="258"/>
      <c r="H630" s="85">
        <f t="shared" si="70"/>
        <v>0</v>
      </c>
    </row>
    <row r="631" spans="1:8" ht="36" customHeight="1" x14ac:dyDescent="0.2">
      <c r="A631" s="146"/>
      <c r="B631" s="151"/>
      <c r="C631" s="155" t="s">
        <v>653</v>
      </c>
      <c r="D631" s="110"/>
      <c r="E631" s="109" t="s">
        <v>2</v>
      </c>
      <c r="F631" s="109" t="s">
        <v>2</v>
      </c>
      <c r="G631" s="255"/>
      <c r="H631" s="85"/>
    </row>
    <row r="632" spans="1:8" ht="36" customHeight="1" x14ac:dyDescent="0.2">
      <c r="A632" s="32" t="s">
        <v>70</v>
      </c>
      <c r="B632" s="27" t="s">
        <v>596</v>
      </c>
      <c r="C632" s="1" t="s">
        <v>74</v>
      </c>
      <c r="D632" s="19" t="s">
        <v>120</v>
      </c>
      <c r="E632" s="28"/>
      <c r="F632" s="29"/>
      <c r="G632" s="257"/>
      <c r="H632" s="85">
        <f t="shared" si="70"/>
        <v>0</v>
      </c>
    </row>
    <row r="633" spans="1:8" ht="36" customHeight="1" x14ac:dyDescent="0.2">
      <c r="A633" s="32" t="s">
        <v>75</v>
      </c>
      <c r="B633" s="30" t="s">
        <v>33</v>
      </c>
      <c r="C633" s="1" t="s">
        <v>141</v>
      </c>
      <c r="D633" s="19"/>
      <c r="E633" s="28" t="s">
        <v>71</v>
      </c>
      <c r="F633" s="31">
        <v>0.3</v>
      </c>
      <c r="G633" s="258"/>
      <c r="H633" s="85">
        <f t="shared" si="70"/>
        <v>0</v>
      </c>
    </row>
    <row r="634" spans="1:8" ht="36" customHeight="1" x14ac:dyDescent="0.2">
      <c r="A634" s="146"/>
      <c r="B634" s="151"/>
      <c r="C634" s="155" t="s">
        <v>654</v>
      </c>
      <c r="D634" s="110"/>
      <c r="E634" s="109" t="s">
        <v>2</v>
      </c>
      <c r="F634" s="109" t="s">
        <v>2</v>
      </c>
      <c r="G634" s="255"/>
      <c r="H634" s="85"/>
    </row>
    <row r="635" spans="1:8" s="111" customFormat="1" ht="36" customHeight="1" x14ac:dyDescent="0.2">
      <c r="A635" s="198"/>
      <c r="B635" s="112" t="s">
        <v>597</v>
      </c>
      <c r="C635" s="113" t="s">
        <v>459</v>
      </c>
      <c r="D635" s="114" t="s">
        <v>120</v>
      </c>
      <c r="E635" s="115" t="s">
        <v>71</v>
      </c>
      <c r="F635" s="116">
        <v>1</v>
      </c>
      <c r="G635" s="259"/>
      <c r="H635" s="85">
        <f t="shared" si="70"/>
        <v>0</v>
      </c>
    </row>
    <row r="636" spans="1:8" ht="36" customHeight="1" x14ac:dyDescent="0.2">
      <c r="A636" s="146"/>
      <c r="B636" s="151"/>
      <c r="C636" s="155" t="s">
        <v>655</v>
      </c>
      <c r="D636" s="110"/>
      <c r="E636" s="109" t="s">
        <v>2</v>
      </c>
      <c r="F636" s="109" t="s">
        <v>2</v>
      </c>
      <c r="G636" s="255"/>
      <c r="H636" s="85"/>
    </row>
    <row r="637" spans="1:8" s="111" customFormat="1" ht="36" customHeight="1" x14ac:dyDescent="0.2">
      <c r="A637" s="196"/>
      <c r="B637" s="27" t="s">
        <v>598</v>
      </c>
      <c r="C637" s="1" t="s">
        <v>459</v>
      </c>
      <c r="D637" s="19" t="s">
        <v>120</v>
      </c>
      <c r="E637" s="28" t="s">
        <v>71</v>
      </c>
      <c r="F637" s="31">
        <v>0.1</v>
      </c>
      <c r="G637" s="258"/>
      <c r="H637" s="85">
        <f t="shared" si="70"/>
        <v>0</v>
      </c>
    </row>
    <row r="638" spans="1:8" ht="36" customHeight="1" x14ac:dyDescent="0.2">
      <c r="A638" s="146"/>
      <c r="B638" s="151"/>
      <c r="C638" s="155" t="s">
        <v>656</v>
      </c>
      <c r="D638" s="110"/>
      <c r="E638" s="109" t="s">
        <v>2</v>
      </c>
      <c r="F638" s="109" t="s">
        <v>2</v>
      </c>
      <c r="G638" s="255"/>
      <c r="H638" s="85"/>
    </row>
    <row r="639" spans="1:8" s="111" customFormat="1" ht="36" customHeight="1" x14ac:dyDescent="0.2">
      <c r="A639" s="196"/>
      <c r="B639" s="27" t="s">
        <v>599</v>
      </c>
      <c r="C639" s="1" t="s">
        <v>459</v>
      </c>
      <c r="D639" s="19" t="s">
        <v>120</v>
      </c>
      <c r="E639" s="28" t="s">
        <v>71</v>
      </c>
      <c r="F639" s="31">
        <v>0.5</v>
      </c>
      <c r="G639" s="258"/>
      <c r="H639" s="85">
        <f t="shared" ref="H639" si="71">ROUND(G639*F639,2)</f>
        <v>0</v>
      </c>
    </row>
    <row r="640" spans="1:8" ht="36" customHeight="1" x14ac:dyDescent="0.2">
      <c r="A640" s="146"/>
      <c r="B640" s="151"/>
      <c r="C640" s="199" t="s">
        <v>657</v>
      </c>
      <c r="D640" s="110"/>
      <c r="E640" s="109" t="s">
        <v>2</v>
      </c>
      <c r="F640" s="109" t="s">
        <v>2</v>
      </c>
      <c r="G640" s="255"/>
      <c r="H640" s="85"/>
    </row>
    <row r="641" spans="1:8" ht="36" customHeight="1" x14ac:dyDescent="0.2">
      <c r="A641" s="200" t="s">
        <v>70</v>
      </c>
      <c r="B641" s="27" t="s">
        <v>600</v>
      </c>
      <c r="C641" s="234" t="s">
        <v>74</v>
      </c>
      <c r="D641" s="19" t="s">
        <v>120</v>
      </c>
      <c r="E641" s="28"/>
      <c r="F641" s="29"/>
      <c r="G641" s="255"/>
      <c r="H641" s="85">
        <f t="shared" si="70"/>
        <v>0</v>
      </c>
    </row>
    <row r="642" spans="1:8" s="59" customFormat="1" ht="30" customHeight="1" x14ac:dyDescent="0.2">
      <c r="A642" s="58" t="s">
        <v>75</v>
      </c>
      <c r="B642" s="34" t="s">
        <v>33</v>
      </c>
      <c r="C642" s="164" t="s">
        <v>141</v>
      </c>
      <c r="D642" s="165"/>
      <c r="E642" s="166" t="s">
        <v>71</v>
      </c>
      <c r="F642" s="201">
        <v>0.3</v>
      </c>
      <c r="G642" s="253"/>
      <c r="H642" s="167">
        <f>ROUND(G642*F642,2)</f>
        <v>0</v>
      </c>
    </row>
    <row r="643" spans="1:8" ht="36" customHeight="1" x14ac:dyDescent="0.2">
      <c r="A643" s="146"/>
      <c r="B643" s="202"/>
      <c r="C643" s="199" t="s">
        <v>658</v>
      </c>
      <c r="D643" s="110"/>
      <c r="E643" s="109" t="s">
        <v>2</v>
      </c>
      <c r="F643" s="109" t="s">
        <v>2</v>
      </c>
      <c r="G643" s="255"/>
      <c r="H643" s="153"/>
    </row>
    <row r="644" spans="1:8" s="87" customFormat="1" ht="30" customHeight="1" x14ac:dyDescent="0.2">
      <c r="A644" s="203" t="s">
        <v>191</v>
      </c>
      <c r="B644" s="193" t="s">
        <v>601</v>
      </c>
      <c r="C644" s="235" t="s">
        <v>192</v>
      </c>
      <c r="D644" s="19" t="s">
        <v>357</v>
      </c>
      <c r="E644" s="83"/>
      <c r="F644" s="231"/>
      <c r="G644" s="97"/>
      <c r="H644" s="85"/>
    </row>
    <row r="645" spans="1:8" s="87" customFormat="1" ht="51" customHeight="1" x14ac:dyDescent="0.2">
      <c r="A645" s="203" t="s">
        <v>193</v>
      </c>
      <c r="B645" s="195" t="s">
        <v>33</v>
      </c>
      <c r="C645" s="232" t="s">
        <v>194</v>
      </c>
      <c r="D645" s="233"/>
      <c r="E645" s="83" t="s">
        <v>32</v>
      </c>
      <c r="F645" s="84">
        <v>15</v>
      </c>
      <c r="G645" s="244"/>
      <c r="H645" s="85">
        <f>ROUND(G645*F645,2)</f>
        <v>0</v>
      </c>
    </row>
    <row r="646" spans="1:8" ht="36" customHeight="1" x14ac:dyDescent="0.2">
      <c r="A646" s="146"/>
      <c r="B646" s="202"/>
      <c r="C646" s="199" t="s">
        <v>659</v>
      </c>
      <c r="D646" s="110"/>
      <c r="E646" s="109" t="s">
        <v>2</v>
      </c>
      <c r="F646" s="109" t="s">
        <v>2</v>
      </c>
      <c r="G646" s="255"/>
      <c r="H646" s="85"/>
    </row>
    <row r="647" spans="1:8" ht="36" customHeight="1" x14ac:dyDescent="0.2">
      <c r="A647" s="203" t="s">
        <v>198</v>
      </c>
      <c r="B647" s="89" t="s">
        <v>602</v>
      </c>
      <c r="C647" s="232" t="s">
        <v>199</v>
      </c>
      <c r="D647" s="100" t="s">
        <v>120</v>
      </c>
      <c r="E647" s="83"/>
      <c r="F647" s="84"/>
      <c r="G647" s="256"/>
      <c r="H647" s="85">
        <f t="shared" si="70"/>
        <v>0</v>
      </c>
    </row>
    <row r="648" spans="1:8" ht="36" customHeight="1" x14ac:dyDescent="0.2">
      <c r="A648" s="203" t="s">
        <v>318</v>
      </c>
      <c r="B648" s="81" t="s">
        <v>33</v>
      </c>
      <c r="C648" s="232" t="s">
        <v>319</v>
      </c>
      <c r="D648" s="100"/>
      <c r="E648" s="83"/>
      <c r="F648" s="84"/>
      <c r="G648" s="256"/>
      <c r="H648" s="85">
        <f t="shared" si="70"/>
        <v>0</v>
      </c>
    </row>
    <row r="649" spans="1:8" ht="36" customHeight="1" x14ac:dyDescent="0.2">
      <c r="A649" s="203" t="s">
        <v>320</v>
      </c>
      <c r="B649" s="160" t="s">
        <v>96</v>
      </c>
      <c r="C649" s="232" t="s">
        <v>202</v>
      </c>
      <c r="D649" s="100"/>
      <c r="E649" s="83" t="s">
        <v>39</v>
      </c>
      <c r="F649" s="84">
        <v>1</v>
      </c>
      <c r="G649" s="244"/>
      <c r="H649" s="85">
        <f t="shared" si="70"/>
        <v>0</v>
      </c>
    </row>
    <row r="650" spans="1:8" ht="36" customHeight="1" x14ac:dyDescent="0.2">
      <c r="A650" s="203" t="s">
        <v>203</v>
      </c>
      <c r="B650" s="89" t="s">
        <v>603</v>
      </c>
      <c r="C650" s="234" t="s">
        <v>204</v>
      </c>
      <c r="D650" s="2" t="s">
        <v>452</v>
      </c>
      <c r="E650" s="83"/>
      <c r="F650" s="179"/>
      <c r="G650" s="256"/>
      <c r="H650" s="85">
        <f t="shared" si="70"/>
        <v>0</v>
      </c>
    </row>
    <row r="651" spans="1:8" ht="36" customHeight="1" x14ac:dyDescent="0.2">
      <c r="A651" s="203" t="s">
        <v>323</v>
      </c>
      <c r="B651" s="81" t="s">
        <v>33</v>
      </c>
      <c r="C651" s="232" t="s">
        <v>466</v>
      </c>
      <c r="D651" s="100"/>
      <c r="E651" s="83" t="s">
        <v>49</v>
      </c>
      <c r="F651" s="182">
        <v>64</v>
      </c>
      <c r="G651" s="244"/>
      <c r="H651" s="85">
        <f t="shared" si="70"/>
        <v>0</v>
      </c>
    </row>
    <row r="652" spans="1:8" ht="36" customHeight="1" x14ac:dyDescent="0.2">
      <c r="A652" s="146"/>
      <c r="B652" s="202"/>
      <c r="C652" s="199" t="s">
        <v>660</v>
      </c>
      <c r="D652" s="110"/>
      <c r="E652" s="109" t="s">
        <v>2</v>
      </c>
      <c r="F652" s="109" t="s">
        <v>2</v>
      </c>
      <c r="G652" s="255"/>
      <c r="H652" s="85"/>
    </row>
    <row r="653" spans="1:8" ht="36" customHeight="1" x14ac:dyDescent="0.2">
      <c r="A653" s="200" t="s">
        <v>70</v>
      </c>
      <c r="B653" s="27" t="s">
        <v>604</v>
      </c>
      <c r="C653" s="234" t="s">
        <v>74</v>
      </c>
      <c r="D653" s="19" t="s">
        <v>120</v>
      </c>
      <c r="E653" s="28"/>
      <c r="F653" s="29"/>
      <c r="G653" s="255"/>
      <c r="H653" s="85">
        <f t="shared" si="70"/>
        <v>0</v>
      </c>
    </row>
    <row r="654" spans="1:8" s="59" customFormat="1" ht="30" customHeight="1" x14ac:dyDescent="0.2">
      <c r="A654" s="58" t="s">
        <v>75</v>
      </c>
      <c r="B654" s="34" t="s">
        <v>33</v>
      </c>
      <c r="C654" s="164" t="s">
        <v>141</v>
      </c>
      <c r="D654" s="165"/>
      <c r="E654" s="166" t="s">
        <v>71</v>
      </c>
      <c r="F654" s="201">
        <v>2.8</v>
      </c>
      <c r="G654" s="253"/>
      <c r="H654" s="167">
        <f>ROUND(G654*F654,2)</f>
        <v>0</v>
      </c>
    </row>
    <row r="655" spans="1:8" ht="36" customHeight="1" x14ac:dyDescent="0.2">
      <c r="A655" s="146"/>
      <c r="B655" s="202"/>
      <c r="C655" s="199" t="s">
        <v>661</v>
      </c>
      <c r="D655" s="110"/>
      <c r="E655" s="109" t="s">
        <v>2</v>
      </c>
      <c r="F655" s="109" t="s">
        <v>2</v>
      </c>
      <c r="G655" s="255"/>
      <c r="H655" s="85"/>
    </row>
    <row r="656" spans="1:8" s="119" customFormat="1" ht="30" customHeight="1" x14ac:dyDescent="0.2">
      <c r="A656" s="117"/>
      <c r="B656" s="57" t="s">
        <v>605</v>
      </c>
      <c r="C656" s="52" t="s">
        <v>459</v>
      </c>
      <c r="D656" s="53" t="s">
        <v>120</v>
      </c>
      <c r="E656" s="54" t="s">
        <v>71</v>
      </c>
      <c r="F656" s="118">
        <v>0.2</v>
      </c>
      <c r="G656" s="260"/>
      <c r="H656" s="56">
        <f t="shared" ref="H656" si="72">ROUND(G656*F656,2)</f>
        <v>0</v>
      </c>
    </row>
    <row r="657" spans="1:8" ht="36" customHeight="1" x14ac:dyDescent="0.2">
      <c r="A657" s="146"/>
      <c r="B657" s="202"/>
      <c r="C657" s="199" t="s">
        <v>662</v>
      </c>
      <c r="D657" s="110"/>
      <c r="E657" s="109" t="s">
        <v>2</v>
      </c>
      <c r="F657" s="109" t="s">
        <v>2</v>
      </c>
      <c r="G657" s="255"/>
      <c r="H657" s="85"/>
    </row>
    <row r="658" spans="1:8" ht="36" customHeight="1" x14ac:dyDescent="0.2">
      <c r="A658" s="200" t="s">
        <v>70</v>
      </c>
      <c r="B658" s="27" t="s">
        <v>606</v>
      </c>
      <c r="C658" s="234" t="s">
        <v>74</v>
      </c>
      <c r="D658" s="19" t="s">
        <v>120</v>
      </c>
      <c r="E658" s="28"/>
      <c r="F658" s="29"/>
      <c r="G658" s="255"/>
      <c r="H658" s="85">
        <f t="shared" si="70"/>
        <v>0</v>
      </c>
    </row>
    <row r="659" spans="1:8" s="59" customFormat="1" ht="30" customHeight="1" x14ac:dyDescent="0.2">
      <c r="A659" s="58" t="s">
        <v>75</v>
      </c>
      <c r="B659" s="34" t="s">
        <v>33</v>
      </c>
      <c r="C659" s="164" t="s">
        <v>141</v>
      </c>
      <c r="D659" s="165"/>
      <c r="E659" s="166" t="s">
        <v>71</v>
      </c>
      <c r="F659" s="201">
        <v>0.8</v>
      </c>
      <c r="G659" s="253"/>
      <c r="H659" s="167">
        <f>ROUND(G659*F659,2)</f>
        <v>0</v>
      </c>
    </row>
    <row r="660" spans="1:8" s="20" customFormat="1" ht="30" customHeight="1" x14ac:dyDescent="0.2">
      <c r="A660" s="14"/>
      <c r="B660" s="10" t="s">
        <v>607</v>
      </c>
      <c r="C660" s="11" t="s">
        <v>471</v>
      </c>
      <c r="D660" s="12" t="s">
        <v>639</v>
      </c>
      <c r="E660" s="13" t="s">
        <v>39</v>
      </c>
      <c r="F660" s="49">
        <v>1</v>
      </c>
      <c r="G660" s="250"/>
      <c r="H660" s="43">
        <f t="shared" ref="H660" si="73">ROUND(G660*F660,2)</f>
        <v>0</v>
      </c>
    </row>
    <row r="661" spans="1:8" ht="36" customHeight="1" x14ac:dyDescent="0.2">
      <c r="A661" s="146"/>
      <c r="B661" s="202"/>
      <c r="C661" s="199" t="s">
        <v>663</v>
      </c>
      <c r="D661" s="110"/>
      <c r="E661" s="109" t="s">
        <v>2</v>
      </c>
      <c r="F661" s="109" t="s">
        <v>2</v>
      </c>
      <c r="G661" s="255"/>
      <c r="H661" s="85"/>
    </row>
    <row r="662" spans="1:8" s="119" customFormat="1" ht="30" customHeight="1" x14ac:dyDescent="0.2">
      <c r="A662" s="120"/>
      <c r="B662" s="10" t="s">
        <v>608</v>
      </c>
      <c r="C662" s="11" t="s">
        <v>459</v>
      </c>
      <c r="D662" s="16" t="s">
        <v>120</v>
      </c>
      <c r="E662" s="13" t="s">
        <v>71</v>
      </c>
      <c r="F662" s="121">
        <v>5</v>
      </c>
      <c r="G662" s="250"/>
      <c r="H662" s="43">
        <f t="shared" ref="H662" si="74">ROUND(G662*F662,2)</f>
        <v>0</v>
      </c>
    </row>
    <row r="663" spans="1:8" ht="36" customHeight="1" x14ac:dyDescent="0.2">
      <c r="A663" s="146"/>
      <c r="B663" s="202"/>
      <c r="C663" s="199" t="s">
        <v>474</v>
      </c>
      <c r="D663" s="110"/>
      <c r="E663" s="109" t="s">
        <v>2</v>
      </c>
      <c r="F663" s="109" t="s">
        <v>2</v>
      </c>
      <c r="G663" s="255"/>
      <c r="H663" s="85"/>
    </row>
    <row r="664" spans="1:8" ht="36" customHeight="1" x14ac:dyDescent="0.2">
      <c r="A664" s="203" t="s">
        <v>198</v>
      </c>
      <c r="B664" s="89" t="s">
        <v>609</v>
      </c>
      <c r="C664" s="232" t="s">
        <v>199</v>
      </c>
      <c r="D664" s="100" t="s">
        <v>120</v>
      </c>
      <c r="E664" s="83"/>
      <c r="F664" s="84"/>
      <c r="G664" s="256"/>
      <c r="H664" s="85">
        <f t="shared" si="70"/>
        <v>0</v>
      </c>
    </row>
    <row r="665" spans="1:8" ht="36" customHeight="1" x14ac:dyDescent="0.2">
      <c r="A665" s="203" t="s">
        <v>476</v>
      </c>
      <c r="B665" s="81" t="s">
        <v>33</v>
      </c>
      <c r="C665" s="232" t="s">
        <v>477</v>
      </c>
      <c r="D665" s="100"/>
      <c r="E665" s="83"/>
      <c r="F665" s="84"/>
      <c r="G665" s="256"/>
      <c r="H665" s="85">
        <f t="shared" si="70"/>
        <v>0</v>
      </c>
    </row>
    <row r="666" spans="1:8" ht="36" customHeight="1" x14ac:dyDescent="0.2">
      <c r="A666" s="203" t="s">
        <v>478</v>
      </c>
      <c r="B666" s="160" t="s">
        <v>96</v>
      </c>
      <c r="C666" s="232" t="s">
        <v>202</v>
      </c>
      <c r="D666" s="100"/>
      <c r="E666" s="83" t="s">
        <v>39</v>
      </c>
      <c r="F666" s="84">
        <v>1</v>
      </c>
      <c r="G666" s="244"/>
      <c r="H666" s="85">
        <f t="shared" si="70"/>
        <v>0</v>
      </c>
    </row>
    <row r="667" spans="1:8" ht="36" customHeight="1" x14ac:dyDescent="0.2">
      <c r="A667" s="203" t="s">
        <v>203</v>
      </c>
      <c r="B667" s="89" t="s">
        <v>610</v>
      </c>
      <c r="C667" s="234" t="s">
        <v>204</v>
      </c>
      <c r="D667" s="2" t="s">
        <v>452</v>
      </c>
      <c r="E667" s="83"/>
      <c r="F667" s="179"/>
      <c r="G667" s="256"/>
      <c r="H667" s="85">
        <f t="shared" si="70"/>
        <v>0</v>
      </c>
    </row>
    <row r="668" spans="1:8" ht="36" customHeight="1" x14ac:dyDescent="0.2">
      <c r="A668" s="203" t="s">
        <v>480</v>
      </c>
      <c r="B668" s="81" t="s">
        <v>33</v>
      </c>
      <c r="C668" s="232" t="s">
        <v>481</v>
      </c>
      <c r="D668" s="100"/>
      <c r="E668" s="83" t="s">
        <v>49</v>
      </c>
      <c r="F668" s="182">
        <v>69</v>
      </c>
      <c r="G668" s="244"/>
      <c r="H668" s="85">
        <f t="shared" si="70"/>
        <v>0</v>
      </c>
    </row>
    <row r="669" spans="1:8" ht="36" customHeight="1" x14ac:dyDescent="0.2">
      <c r="A669" s="146"/>
      <c r="B669" s="202"/>
      <c r="C669" s="199" t="s">
        <v>482</v>
      </c>
      <c r="D669" s="110"/>
      <c r="E669" s="109" t="s">
        <v>2</v>
      </c>
      <c r="F669" s="109" t="s">
        <v>2</v>
      </c>
      <c r="G669" s="255"/>
      <c r="H669" s="85"/>
    </row>
    <row r="670" spans="1:8" s="119" customFormat="1" ht="30" customHeight="1" x14ac:dyDescent="0.2">
      <c r="A670" s="120"/>
      <c r="B670" s="10" t="s">
        <v>611</v>
      </c>
      <c r="C670" s="11" t="s">
        <v>459</v>
      </c>
      <c r="D670" s="16" t="s">
        <v>120</v>
      </c>
      <c r="E670" s="13" t="s">
        <v>71</v>
      </c>
      <c r="F670" s="121">
        <v>0.2</v>
      </c>
      <c r="G670" s="250"/>
      <c r="H670" s="43">
        <f t="shared" ref="H670" si="75">ROUND(G670*F670,2)</f>
        <v>0</v>
      </c>
    </row>
    <row r="671" spans="1:8" ht="36" customHeight="1" x14ac:dyDescent="0.2">
      <c r="A671" s="146"/>
      <c r="B671" s="202"/>
      <c r="C671" s="204" t="s">
        <v>483</v>
      </c>
      <c r="D671" s="110"/>
      <c r="E671" s="109" t="s">
        <v>2</v>
      </c>
      <c r="F671" s="109" t="s">
        <v>2</v>
      </c>
      <c r="G671" s="255"/>
      <c r="H671" s="85"/>
    </row>
    <row r="672" spans="1:8" ht="36" customHeight="1" x14ac:dyDescent="0.2">
      <c r="A672" s="200" t="s">
        <v>70</v>
      </c>
      <c r="B672" s="27" t="s">
        <v>612</v>
      </c>
      <c r="C672" s="234" t="s">
        <v>74</v>
      </c>
      <c r="D672" s="19" t="s">
        <v>120</v>
      </c>
      <c r="E672" s="28"/>
      <c r="F672" s="29"/>
      <c r="G672" s="255"/>
      <c r="H672" s="85">
        <f t="shared" si="70"/>
        <v>0</v>
      </c>
    </row>
    <row r="673" spans="1:8" s="59" customFormat="1" ht="30" customHeight="1" x14ac:dyDescent="0.2">
      <c r="A673" s="58" t="s">
        <v>75</v>
      </c>
      <c r="B673" s="34" t="s">
        <v>33</v>
      </c>
      <c r="C673" s="164" t="s">
        <v>141</v>
      </c>
      <c r="D673" s="165"/>
      <c r="E673" s="166" t="s">
        <v>71</v>
      </c>
      <c r="F673" s="201">
        <v>0.4</v>
      </c>
      <c r="G673" s="253"/>
      <c r="H673" s="167">
        <f>ROUND(G673*F673,2)</f>
        <v>0</v>
      </c>
    </row>
    <row r="674" spans="1:8" ht="36" customHeight="1" x14ac:dyDescent="0.2">
      <c r="A674" s="146"/>
      <c r="B674" s="202"/>
      <c r="C674" s="204" t="s">
        <v>484</v>
      </c>
      <c r="D674" s="110"/>
      <c r="E674" s="109" t="s">
        <v>2</v>
      </c>
      <c r="F674" s="109" t="s">
        <v>2</v>
      </c>
      <c r="G674" s="255"/>
      <c r="H674" s="85"/>
    </row>
    <row r="675" spans="1:8" ht="36" customHeight="1" x14ac:dyDescent="0.2">
      <c r="A675" s="200" t="s">
        <v>70</v>
      </c>
      <c r="B675" s="27" t="s">
        <v>613</v>
      </c>
      <c r="C675" s="234" t="s">
        <v>74</v>
      </c>
      <c r="D675" s="19" t="s">
        <v>120</v>
      </c>
      <c r="E675" s="28"/>
      <c r="F675" s="29"/>
      <c r="G675" s="255"/>
      <c r="H675" s="85">
        <f t="shared" si="70"/>
        <v>0</v>
      </c>
    </row>
    <row r="676" spans="1:8" s="59" customFormat="1" ht="30" customHeight="1" x14ac:dyDescent="0.2">
      <c r="A676" s="58" t="s">
        <v>75</v>
      </c>
      <c r="B676" s="34" t="s">
        <v>33</v>
      </c>
      <c r="C676" s="164" t="s">
        <v>141</v>
      </c>
      <c r="D676" s="165"/>
      <c r="E676" s="166" t="s">
        <v>71</v>
      </c>
      <c r="F676" s="201">
        <v>0.4</v>
      </c>
      <c r="G676" s="253"/>
      <c r="H676" s="167">
        <f>ROUND(G676*F676,2)</f>
        <v>0</v>
      </c>
    </row>
    <row r="677" spans="1:8" ht="36" customHeight="1" x14ac:dyDescent="0.2">
      <c r="A677" s="146"/>
      <c r="B677" s="202"/>
      <c r="C677" s="204" t="s">
        <v>485</v>
      </c>
      <c r="D677" s="110"/>
      <c r="E677" s="109" t="s">
        <v>2</v>
      </c>
      <c r="F677" s="109" t="s">
        <v>2</v>
      </c>
      <c r="G677" s="255"/>
      <c r="H677" s="85"/>
    </row>
    <row r="678" spans="1:8" s="20" customFormat="1" ht="30" customHeight="1" x14ac:dyDescent="0.2">
      <c r="A678" s="14"/>
      <c r="B678" s="57" t="s">
        <v>614</v>
      </c>
      <c r="C678" s="52" t="s">
        <v>471</v>
      </c>
      <c r="D678" s="62" t="s">
        <v>639</v>
      </c>
      <c r="E678" s="54" t="s">
        <v>39</v>
      </c>
      <c r="F678" s="55">
        <v>1</v>
      </c>
      <c r="G678" s="260"/>
      <c r="H678" s="56">
        <f t="shared" ref="H678" si="76">ROUND(G678*F678,2)</f>
        <v>0</v>
      </c>
    </row>
    <row r="679" spans="1:8" ht="36" customHeight="1" x14ac:dyDescent="0.2">
      <c r="A679" s="146"/>
      <c r="B679" s="202"/>
      <c r="C679" s="199" t="s">
        <v>645</v>
      </c>
      <c r="D679" s="110"/>
      <c r="E679" s="109" t="s">
        <v>2</v>
      </c>
      <c r="F679" s="109" t="s">
        <v>2</v>
      </c>
      <c r="G679" s="255"/>
      <c r="H679" s="153"/>
    </row>
    <row r="680" spans="1:8" s="87" customFormat="1" ht="30" customHeight="1" x14ac:dyDescent="0.2">
      <c r="A680" s="203" t="s">
        <v>191</v>
      </c>
      <c r="B680" s="193" t="s">
        <v>615</v>
      </c>
      <c r="C680" s="235" t="s">
        <v>192</v>
      </c>
      <c r="D680" s="19" t="s">
        <v>357</v>
      </c>
      <c r="E680" s="83"/>
      <c r="F680" s="231"/>
      <c r="G680" s="97"/>
      <c r="H680" s="85"/>
    </row>
    <row r="681" spans="1:8" s="87" customFormat="1" ht="51" customHeight="1" x14ac:dyDescent="0.2">
      <c r="A681" s="203" t="s">
        <v>193</v>
      </c>
      <c r="B681" s="195" t="s">
        <v>33</v>
      </c>
      <c r="C681" s="232" t="s">
        <v>194</v>
      </c>
      <c r="D681" s="233"/>
      <c r="E681" s="83" t="s">
        <v>32</v>
      </c>
      <c r="F681" s="84">
        <v>15</v>
      </c>
      <c r="G681" s="244"/>
      <c r="H681" s="85">
        <f>ROUND(G681*F681,2)</f>
        <v>0</v>
      </c>
    </row>
    <row r="682" spans="1:8" ht="36" customHeight="1" x14ac:dyDescent="0.2">
      <c r="A682" s="146"/>
      <c r="B682" s="202"/>
      <c r="C682" s="199" t="s">
        <v>646</v>
      </c>
      <c r="D682" s="110"/>
      <c r="E682" s="109" t="s">
        <v>2</v>
      </c>
      <c r="F682" s="109" t="s">
        <v>2</v>
      </c>
      <c r="G682" s="255"/>
      <c r="H682" s="85"/>
    </row>
    <row r="683" spans="1:8" ht="36" customHeight="1" x14ac:dyDescent="0.2">
      <c r="A683" s="203" t="s">
        <v>198</v>
      </c>
      <c r="B683" s="89" t="s">
        <v>616</v>
      </c>
      <c r="C683" s="232" t="s">
        <v>199</v>
      </c>
      <c r="D683" s="100" t="s">
        <v>120</v>
      </c>
      <c r="E683" s="83"/>
      <c r="F683" s="84"/>
      <c r="G683" s="256"/>
      <c r="H683" s="85">
        <f t="shared" si="70"/>
        <v>0</v>
      </c>
    </row>
    <row r="684" spans="1:8" ht="36" customHeight="1" x14ac:dyDescent="0.2">
      <c r="A684" s="203" t="s">
        <v>453</v>
      </c>
      <c r="B684" s="81" t="s">
        <v>33</v>
      </c>
      <c r="C684" s="232" t="s">
        <v>180</v>
      </c>
      <c r="D684" s="100"/>
      <c r="E684" s="83"/>
      <c r="F684" s="84"/>
      <c r="G684" s="256"/>
      <c r="H684" s="85">
        <f t="shared" si="70"/>
        <v>0</v>
      </c>
    </row>
    <row r="685" spans="1:8" ht="36" customHeight="1" x14ac:dyDescent="0.2">
      <c r="A685" s="203" t="s">
        <v>454</v>
      </c>
      <c r="B685" s="160" t="s">
        <v>96</v>
      </c>
      <c r="C685" s="232" t="s">
        <v>202</v>
      </c>
      <c r="D685" s="100"/>
      <c r="E685" s="83" t="s">
        <v>39</v>
      </c>
      <c r="F685" s="84">
        <v>1</v>
      </c>
      <c r="G685" s="244"/>
      <c r="H685" s="85">
        <f t="shared" si="70"/>
        <v>0</v>
      </c>
    </row>
    <row r="686" spans="1:8" ht="36" customHeight="1" x14ac:dyDescent="0.2">
      <c r="A686" s="203" t="s">
        <v>203</v>
      </c>
      <c r="B686" s="89" t="s">
        <v>617</v>
      </c>
      <c r="C686" s="234" t="s">
        <v>204</v>
      </c>
      <c r="D686" s="2" t="s">
        <v>452</v>
      </c>
      <c r="E686" s="83"/>
      <c r="F686" s="179"/>
      <c r="G686" s="256"/>
      <c r="H686" s="85">
        <f t="shared" si="70"/>
        <v>0</v>
      </c>
    </row>
    <row r="687" spans="1:8" ht="36" customHeight="1" x14ac:dyDescent="0.2">
      <c r="A687" s="203" t="s">
        <v>455</v>
      </c>
      <c r="B687" s="81" t="s">
        <v>33</v>
      </c>
      <c r="C687" s="232" t="s">
        <v>486</v>
      </c>
      <c r="D687" s="100"/>
      <c r="E687" s="83" t="s">
        <v>49</v>
      </c>
      <c r="F687" s="182">
        <v>87</v>
      </c>
      <c r="G687" s="244"/>
      <c r="H687" s="85">
        <f t="shared" ref="H687:H692" si="77">ROUND(G687*F687,2)</f>
        <v>0</v>
      </c>
    </row>
    <row r="688" spans="1:8" ht="36" customHeight="1" x14ac:dyDescent="0.2">
      <c r="A688" s="146"/>
      <c r="B688" s="202"/>
      <c r="C688" s="199" t="s">
        <v>647</v>
      </c>
      <c r="D688" s="110"/>
      <c r="E688" s="109" t="s">
        <v>2</v>
      </c>
      <c r="F688" s="109" t="s">
        <v>2</v>
      </c>
      <c r="G688" s="255"/>
      <c r="H688" s="85"/>
    </row>
    <row r="689" spans="1:8" s="20" customFormat="1" ht="30" customHeight="1" x14ac:dyDescent="0.2">
      <c r="A689" s="14"/>
      <c r="B689" s="10" t="s">
        <v>618</v>
      </c>
      <c r="C689" s="11" t="s">
        <v>471</v>
      </c>
      <c r="D689" s="12" t="s">
        <v>639</v>
      </c>
      <c r="E689" s="13" t="s">
        <v>39</v>
      </c>
      <c r="F689" s="49">
        <v>1</v>
      </c>
      <c r="G689" s="250"/>
      <c r="H689" s="43">
        <f t="shared" ref="H689:H690" si="78">ROUND(G689*F689,2)</f>
        <v>0</v>
      </c>
    </row>
    <row r="690" spans="1:8" s="119" customFormat="1" ht="30" customHeight="1" x14ac:dyDescent="0.2">
      <c r="A690" s="120"/>
      <c r="B690" s="10" t="s">
        <v>619</v>
      </c>
      <c r="C690" s="11" t="s">
        <v>459</v>
      </c>
      <c r="D690" s="16" t="s">
        <v>120</v>
      </c>
      <c r="E690" s="13" t="s">
        <v>71</v>
      </c>
      <c r="F690" s="121">
        <v>0.2</v>
      </c>
      <c r="G690" s="250"/>
      <c r="H690" s="43">
        <f t="shared" si="78"/>
        <v>0</v>
      </c>
    </row>
    <row r="691" spans="1:8" ht="36" customHeight="1" x14ac:dyDescent="0.2">
      <c r="A691" s="146"/>
      <c r="B691" s="202"/>
      <c r="C691" s="199" t="s">
        <v>648</v>
      </c>
      <c r="D691" s="110"/>
      <c r="E691" s="109" t="s">
        <v>2</v>
      </c>
      <c r="F691" s="109" t="s">
        <v>2</v>
      </c>
      <c r="G691" s="255"/>
      <c r="H691" s="85"/>
    </row>
    <row r="692" spans="1:8" ht="36" customHeight="1" x14ac:dyDescent="0.2">
      <c r="A692" s="200" t="s">
        <v>70</v>
      </c>
      <c r="B692" s="27" t="s">
        <v>620</v>
      </c>
      <c r="C692" s="234" t="s">
        <v>74</v>
      </c>
      <c r="D692" s="19" t="s">
        <v>120</v>
      </c>
      <c r="E692" s="28"/>
      <c r="F692" s="29"/>
      <c r="G692" s="255"/>
      <c r="H692" s="85">
        <f t="shared" si="77"/>
        <v>0</v>
      </c>
    </row>
    <row r="693" spans="1:8" s="59" customFormat="1" ht="30" customHeight="1" x14ac:dyDescent="0.2">
      <c r="A693" s="58" t="s">
        <v>75</v>
      </c>
      <c r="B693" s="34" t="s">
        <v>33</v>
      </c>
      <c r="C693" s="164" t="s">
        <v>141</v>
      </c>
      <c r="D693" s="165"/>
      <c r="E693" s="166" t="s">
        <v>71</v>
      </c>
      <c r="F693" s="201">
        <v>0.3</v>
      </c>
      <c r="G693" s="253"/>
      <c r="H693" s="167">
        <f>ROUND(G693*F693,2)</f>
        <v>0</v>
      </c>
    </row>
    <row r="694" spans="1:8" s="119" customFormat="1" ht="30" customHeight="1" x14ac:dyDescent="0.2">
      <c r="A694" s="120"/>
      <c r="B694" s="57" t="s">
        <v>621</v>
      </c>
      <c r="C694" s="11" t="s">
        <v>459</v>
      </c>
      <c r="D694" s="16" t="s">
        <v>120</v>
      </c>
      <c r="E694" s="13" t="s">
        <v>71</v>
      </c>
      <c r="F694" s="121">
        <v>0.2</v>
      </c>
      <c r="G694" s="250"/>
      <c r="H694" s="43">
        <f t="shared" ref="H694" si="79">ROUND(G694*F694,2)</f>
        <v>0</v>
      </c>
    </row>
    <row r="695" spans="1:8" s="75" customFormat="1" ht="30" customHeight="1" thickBot="1" x14ac:dyDescent="0.25">
      <c r="A695" s="173"/>
      <c r="B695" s="205" t="str">
        <f>B614</f>
        <v>J</v>
      </c>
      <c r="C695" s="278" t="str">
        <f>C614</f>
        <v>Water and Waste Work</v>
      </c>
      <c r="D695" s="279"/>
      <c r="E695" s="279"/>
      <c r="F695" s="280"/>
      <c r="G695" s="248" t="s">
        <v>17</v>
      </c>
      <c r="H695" s="173">
        <f>SUM(H614:H694)</f>
        <v>0</v>
      </c>
    </row>
    <row r="696" spans="1:8" s="23" customFormat="1" ht="54.6" customHeight="1" thickTop="1" x14ac:dyDescent="0.2">
      <c r="A696" s="3"/>
      <c r="B696" s="297" t="s">
        <v>664</v>
      </c>
      <c r="C696" s="298"/>
      <c r="D696" s="298"/>
      <c r="E696" s="298"/>
      <c r="F696" s="298"/>
      <c r="G696" s="299"/>
      <c r="H696" s="22"/>
    </row>
    <row r="697" spans="1:8" s="65" customFormat="1" ht="50.1" customHeight="1" x14ac:dyDescent="0.2">
      <c r="A697" s="236"/>
      <c r="B697" s="48" t="s">
        <v>622</v>
      </c>
      <c r="C697" s="26" t="s">
        <v>644</v>
      </c>
      <c r="D697" s="35"/>
      <c r="E697" s="36" t="s">
        <v>2</v>
      </c>
      <c r="F697" s="36" t="s">
        <v>2</v>
      </c>
      <c r="G697" s="261" t="s">
        <v>2</v>
      </c>
      <c r="H697" s="37"/>
    </row>
    <row r="698" spans="1:8" s="65" customFormat="1" ht="15.75" x14ac:dyDescent="0.2">
      <c r="A698" s="40"/>
      <c r="B698" s="47"/>
      <c r="C698" s="122" t="s">
        <v>420</v>
      </c>
      <c r="D698" s="38"/>
      <c r="E698" s="39"/>
      <c r="F698" s="39"/>
      <c r="G698" s="262"/>
      <c r="H698" s="37"/>
    </row>
    <row r="699" spans="1:8" s="20" customFormat="1" ht="75" x14ac:dyDescent="0.2">
      <c r="A699" s="14"/>
      <c r="B699" s="10" t="s">
        <v>623</v>
      </c>
      <c r="C699" s="11" t="s">
        <v>421</v>
      </c>
      <c r="D699" s="16" t="s">
        <v>638</v>
      </c>
      <c r="E699" s="13" t="s">
        <v>39</v>
      </c>
      <c r="F699" s="49">
        <v>7</v>
      </c>
      <c r="G699" s="250"/>
      <c r="H699" s="167">
        <f t="shared" ref="H699:H706" si="80">ROUND(G699*F699,2)</f>
        <v>0</v>
      </c>
    </row>
    <row r="700" spans="1:8" s="20" customFormat="1" ht="45" x14ac:dyDescent="0.2">
      <c r="A700" s="14"/>
      <c r="B700" s="10" t="s">
        <v>624</v>
      </c>
      <c r="C700" s="11" t="s">
        <v>423</v>
      </c>
      <c r="D700" s="16" t="s">
        <v>638</v>
      </c>
      <c r="E700" s="13" t="s">
        <v>422</v>
      </c>
      <c r="F700" s="49">
        <v>350</v>
      </c>
      <c r="G700" s="250"/>
      <c r="H700" s="167">
        <f t="shared" si="80"/>
        <v>0</v>
      </c>
    </row>
    <row r="701" spans="1:8" s="20" customFormat="1" ht="45" x14ac:dyDescent="0.2">
      <c r="A701" s="14"/>
      <c r="B701" s="10" t="s">
        <v>625</v>
      </c>
      <c r="C701" s="11" t="s">
        <v>424</v>
      </c>
      <c r="D701" s="16" t="s">
        <v>638</v>
      </c>
      <c r="E701" s="13" t="s">
        <v>39</v>
      </c>
      <c r="F701" s="49">
        <v>6</v>
      </c>
      <c r="G701" s="250"/>
      <c r="H701" s="167">
        <f t="shared" si="80"/>
        <v>0</v>
      </c>
    </row>
    <row r="702" spans="1:8" s="20" customFormat="1" ht="105" x14ac:dyDescent="0.2">
      <c r="A702" s="14"/>
      <c r="B702" s="10" t="s">
        <v>626</v>
      </c>
      <c r="C702" s="11" t="s">
        <v>425</v>
      </c>
      <c r="D702" s="16" t="s">
        <v>638</v>
      </c>
      <c r="E702" s="13" t="s">
        <v>39</v>
      </c>
      <c r="F702" s="49">
        <v>2</v>
      </c>
      <c r="G702" s="250"/>
      <c r="H702" s="167">
        <f t="shared" si="80"/>
        <v>0</v>
      </c>
    </row>
    <row r="703" spans="1:8" s="20" customFormat="1" ht="45" x14ac:dyDescent="0.2">
      <c r="A703" s="14"/>
      <c r="B703" s="10" t="s">
        <v>627</v>
      </c>
      <c r="C703" s="11" t="s">
        <v>426</v>
      </c>
      <c r="D703" s="16" t="s">
        <v>638</v>
      </c>
      <c r="E703" s="13" t="s">
        <v>39</v>
      </c>
      <c r="F703" s="49">
        <v>2</v>
      </c>
      <c r="G703" s="250"/>
      <c r="H703" s="167">
        <f t="shared" si="80"/>
        <v>0</v>
      </c>
    </row>
    <row r="704" spans="1:8" s="20" customFormat="1" ht="45" x14ac:dyDescent="0.2">
      <c r="A704" s="14"/>
      <c r="B704" s="10" t="s">
        <v>628</v>
      </c>
      <c r="C704" s="11" t="s">
        <v>427</v>
      </c>
      <c r="D704" s="16" t="s">
        <v>638</v>
      </c>
      <c r="E704" s="13" t="s">
        <v>428</v>
      </c>
      <c r="F704" s="49">
        <v>6</v>
      </c>
      <c r="G704" s="250"/>
      <c r="H704" s="167">
        <f t="shared" si="80"/>
        <v>0</v>
      </c>
    </row>
    <row r="705" spans="1:8" s="20" customFormat="1" ht="60" x14ac:dyDescent="0.2">
      <c r="A705" s="14"/>
      <c r="B705" s="10" t="s">
        <v>629</v>
      </c>
      <c r="C705" s="11" t="s">
        <v>429</v>
      </c>
      <c r="D705" s="16" t="s">
        <v>638</v>
      </c>
      <c r="E705" s="13" t="s">
        <v>210</v>
      </c>
      <c r="F705" s="49">
        <v>6</v>
      </c>
      <c r="G705" s="250"/>
      <c r="H705" s="167">
        <f t="shared" si="80"/>
        <v>0</v>
      </c>
    </row>
    <row r="706" spans="1:8" s="20" customFormat="1" ht="45" x14ac:dyDescent="0.2">
      <c r="A706" s="14"/>
      <c r="B706" s="10" t="s">
        <v>630</v>
      </c>
      <c r="C706" s="11" t="s">
        <v>430</v>
      </c>
      <c r="D706" s="16" t="s">
        <v>638</v>
      </c>
      <c r="E706" s="13" t="s">
        <v>210</v>
      </c>
      <c r="F706" s="49">
        <v>4</v>
      </c>
      <c r="G706" s="250"/>
      <c r="H706" s="167">
        <f t="shared" si="80"/>
        <v>0</v>
      </c>
    </row>
    <row r="707" spans="1:8" s="24" customFormat="1" ht="52.5" customHeight="1" thickBot="1" x14ac:dyDescent="0.25">
      <c r="A707" s="21"/>
      <c r="B707" s="61" t="str">
        <f>B697</f>
        <v>K</v>
      </c>
      <c r="C707" s="291" t="str">
        <f>C697</f>
        <v>Riley Crescent from Wicklow Street to Dowker Avenue Street Lighting</v>
      </c>
      <c r="D707" s="292"/>
      <c r="E707" s="292"/>
      <c r="F707" s="293"/>
      <c r="G707" s="263" t="s">
        <v>17</v>
      </c>
      <c r="H707" s="21">
        <f>SUM(H699:H706)</f>
        <v>0</v>
      </c>
    </row>
    <row r="708" spans="1:8" s="24" customFormat="1" ht="52.5" customHeight="1" thickTop="1" x14ac:dyDescent="0.2">
      <c r="A708" s="66"/>
      <c r="B708" s="48" t="s">
        <v>631</v>
      </c>
      <c r="C708" s="303" t="s">
        <v>431</v>
      </c>
      <c r="D708" s="304"/>
      <c r="E708" s="304"/>
      <c r="F708" s="305"/>
      <c r="G708" s="264"/>
      <c r="H708" s="67"/>
    </row>
    <row r="709" spans="1:8" s="65" customFormat="1" ht="33.75" customHeight="1" x14ac:dyDescent="0.2">
      <c r="A709" s="40"/>
      <c r="B709" s="47"/>
      <c r="C709" s="122" t="s">
        <v>420</v>
      </c>
      <c r="D709" s="38"/>
      <c r="E709" s="39"/>
      <c r="F709" s="39"/>
      <c r="G709" s="262"/>
      <c r="H709" s="37"/>
    </row>
    <row r="710" spans="1:8" s="20" customFormat="1" ht="75" x14ac:dyDescent="0.2">
      <c r="A710" s="14"/>
      <c r="B710" s="10" t="s">
        <v>432</v>
      </c>
      <c r="C710" s="11" t="s">
        <v>421</v>
      </c>
      <c r="D710" s="16" t="s">
        <v>638</v>
      </c>
      <c r="E710" s="13" t="s">
        <v>39</v>
      </c>
      <c r="F710" s="49">
        <v>7</v>
      </c>
      <c r="G710" s="250"/>
      <c r="H710" s="167">
        <f t="shared" ref="H710:H715" si="81">ROUND(G710*F710,2)</f>
        <v>0</v>
      </c>
    </row>
    <row r="711" spans="1:8" s="20" customFormat="1" ht="45" x14ac:dyDescent="0.2">
      <c r="A711" s="14"/>
      <c r="B711" s="10" t="s">
        <v>433</v>
      </c>
      <c r="C711" s="11" t="s">
        <v>434</v>
      </c>
      <c r="D711" s="16" t="s">
        <v>638</v>
      </c>
      <c r="E711" s="13" t="s">
        <v>422</v>
      </c>
      <c r="F711" s="49">
        <v>210</v>
      </c>
      <c r="G711" s="250"/>
      <c r="H711" s="167">
        <f t="shared" si="81"/>
        <v>0</v>
      </c>
    </row>
    <row r="712" spans="1:8" s="20" customFormat="1" ht="45" x14ac:dyDescent="0.2">
      <c r="A712" s="14"/>
      <c r="B712" s="265" t="s">
        <v>703</v>
      </c>
      <c r="C712" s="11" t="s">
        <v>424</v>
      </c>
      <c r="D712" s="16" t="s">
        <v>638</v>
      </c>
      <c r="E712" s="13" t="s">
        <v>39</v>
      </c>
      <c r="F712" s="49">
        <v>7</v>
      </c>
      <c r="G712" s="250"/>
      <c r="H712" s="167">
        <f t="shared" si="81"/>
        <v>0</v>
      </c>
    </row>
    <row r="713" spans="1:8" s="20" customFormat="1" ht="105" x14ac:dyDescent="0.2">
      <c r="A713" s="14"/>
      <c r="B713" s="10" t="s">
        <v>435</v>
      </c>
      <c r="C713" s="11" t="s">
        <v>425</v>
      </c>
      <c r="D713" s="16" t="s">
        <v>638</v>
      </c>
      <c r="E713" s="13" t="s">
        <v>39</v>
      </c>
      <c r="F713" s="49">
        <v>3</v>
      </c>
      <c r="G713" s="250"/>
      <c r="H713" s="167">
        <f t="shared" si="81"/>
        <v>0</v>
      </c>
    </row>
    <row r="714" spans="1:8" s="20" customFormat="1" ht="60" x14ac:dyDescent="0.2">
      <c r="A714" s="14"/>
      <c r="B714" s="10" t="s">
        <v>436</v>
      </c>
      <c r="C714" s="11" t="s">
        <v>429</v>
      </c>
      <c r="D714" s="16" t="s">
        <v>638</v>
      </c>
      <c r="E714" s="13" t="s">
        <v>210</v>
      </c>
      <c r="F714" s="49">
        <v>6</v>
      </c>
      <c r="G714" s="250"/>
      <c r="H714" s="167">
        <f t="shared" si="81"/>
        <v>0</v>
      </c>
    </row>
    <row r="715" spans="1:8" s="20" customFormat="1" ht="45" x14ac:dyDescent="0.2">
      <c r="A715" s="14"/>
      <c r="B715" s="265" t="s">
        <v>704</v>
      </c>
      <c r="C715" s="11" t="s">
        <v>430</v>
      </c>
      <c r="D715" s="16" t="s">
        <v>638</v>
      </c>
      <c r="E715" s="13" t="s">
        <v>210</v>
      </c>
      <c r="F715" s="49">
        <v>6</v>
      </c>
      <c r="G715" s="250"/>
      <c r="H715" s="167">
        <f t="shared" si="81"/>
        <v>0</v>
      </c>
    </row>
    <row r="716" spans="1:8" s="24" customFormat="1" ht="30" customHeight="1" thickBot="1" x14ac:dyDescent="0.25">
      <c r="A716" s="5"/>
      <c r="B716" s="61" t="str">
        <f>B708</f>
        <v>L</v>
      </c>
      <c r="C716" s="291" t="str">
        <f>C708</f>
        <v>Grosvenor Avenue from Harrow Street to Stafford Street Lighting</v>
      </c>
      <c r="D716" s="306"/>
      <c r="E716" s="306"/>
      <c r="F716" s="307"/>
      <c r="G716" s="263" t="s">
        <v>17</v>
      </c>
      <c r="H716" s="21">
        <f>SUM(H710:H715)</f>
        <v>0</v>
      </c>
    </row>
    <row r="717" spans="1:8" s="24" customFormat="1" ht="30" customHeight="1" thickTop="1" x14ac:dyDescent="0.2">
      <c r="A717" s="4"/>
      <c r="B717" s="41" t="s">
        <v>641</v>
      </c>
      <c r="C717" s="308" t="s">
        <v>689</v>
      </c>
      <c r="D717" s="309"/>
      <c r="E717" s="309"/>
      <c r="F717" s="310"/>
      <c r="G717" s="266"/>
      <c r="H717" s="42"/>
    </row>
    <row r="718" spans="1:8" s="20" customFormat="1" ht="21" customHeight="1" x14ac:dyDescent="0.2">
      <c r="A718" s="14" t="s">
        <v>337</v>
      </c>
      <c r="B718" s="10" t="s">
        <v>642</v>
      </c>
      <c r="C718" s="11" t="s">
        <v>338</v>
      </c>
      <c r="D718" s="16" t="s">
        <v>640</v>
      </c>
      <c r="E718" s="13" t="s">
        <v>332</v>
      </c>
      <c r="F718" s="49">
        <v>1</v>
      </c>
      <c r="G718" s="267"/>
      <c r="H718" s="167">
        <f>ROUND(G718*F718,2)</f>
        <v>0</v>
      </c>
    </row>
    <row r="719" spans="1:8" s="24" customFormat="1" ht="30" customHeight="1" thickBot="1" x14ac:dyDescent="0.25">
      <c r="A719" s="44"/>
      <c r="B719" s="45" t="str">
        <f>B717</f>
        <v>M</v>
      </c>
      <c r="C719" s="291" t="str">
        <f>C717</f>
        <v>MOBILIZATION /DEMOLIBIZATION</v>
      </c>
      <c r="D719" s="306"/>
      <c r="E719" s="306"/>
      <c r="F719" s="307"/>
      <c r="G719" s="263" t="s">
        <v>17</v>
      </c>
      <c r="H719" s="46">
        <f>H718</f>
        <v>0</v>
      </c>
    </row>
    <row r="720" spans="1:8" ht="36" customHeight="1" thickTop="1" x14ac:dyDescent="0.3">
      <c r="A720" s="206"/>
      <c r="B720" s="207"/>
      <c r="C720" s="123" t="s">
        <v>18</v>
      </c>
      <c r="D720" s="208"/>
      <c r="E720" s="208"/>
      <c r="F720" s="208"/>
      <c r="G720" s="268"/>
      <c r="H720" s="209"/>
    </row>
    <row r="721" spans="1:8" s="75" customFormat="1" ht="32.1" customHeight="1" x14ac:dyDescent="0.2">
      <c r="A721" s="210"/>
      <c r="B721" s="311" t="str">
        <f>B6</f>
        <v>PART 1      CITY FUNDED WORK</v>
      </c>
      <c r="C721" s="312"/>
      <c r="D721" s="312"/>
      <c r="E721" s="312"/>
      <c r="F721" s="312"/>
      <c r="G721" s="269"/>
      <c r="H721" s="211"/>
    </row>
    <row r="722" spans="1:8" ht="30" customHeight="1" thickBot="1" x14ac:dyDescent="0.25">
      <c r="A722" s="212"/>
      <c r="B722" s="174" t="str">
        <f>B84</f>
        <v>A</v>
      </c>
      <c r="C722" s="313" t="str">
        <f>C84</f>
        <v>Dowker Avenue Reconstruction - Crowson Bay (E. Leg)/South Drive</v>
      </c>
      <c r="D722" s="279"/>
      <c r="E722" s="279"/>
      <c r="F722" s="280"/>
      <c r="G722" s="270" t="s">
        <v>17</v>
      </c>
      <c r="H722" s="212">
        <f>H84</f>
        <v>0</v>
      </c>
    </row>
    <row r="723" spans="1:8" ht="30" customHeight="1" thickTop="1" thickBot="1" x14ac:dyDescent="0.25">
      <c r="A723" s="212"/>
      <c r="B723" s="174" t="str">
        <f>B141</f>
        <v>B</v>
      </c>
      <c r="C723" s="300" t="str">
        <f>C141</f>
        <v>Riley Crescent Reconstruction - Dowker Street/Wicklow Street</v>
      </c>
      <c r="D723" s="301"/>
      <c r="E723" s="301"/>
      <c r="F723" s="302"/>
      <c r="G723" s="270" t="s">
        <v>17</v>
      </c>
      <c r="H723" s="212">
        <f>H141</f>
        <v>0</v>
      </c>
    </row>
    <row r="724" spans="1:8" ht="30" customHeight="1" thickTop="1" thickBot="1" x14ac:dyDescent="0.25">
      <c r="A724" s="212"/>
      <c r="B724" s="174" t="str">
        <f>B238</f>
        <v>C</v>
      </c>
      <c r="C724" s="300" t="str">
        <f>C238</f>
        <v>Grosvenor Avenue Rehabilitation - Ash Street/Lindsay Street</v>
      </c>
      <c r="D724" s="301"/>
      <c r="E724" s="301"/>
      <c r="F724" s="302"/>
      <c r="G724" s="270" t="s">
        <v>17</v>
      </c>
      <c r="H724" s="212">
        <f>H238</f>
        <v>0</v>
      </c>
    </row>
    <row r="725" spans="1:8" ht="30" customHeight="1" thickTop="1" thickBot="1" x14ac:dyDescent="0.25">
      <c r="A725" s="212"/>
      <c r="B725" s="174" t="str">
        <f>B306</f>
        <v>D</v>
      </c>
      <c r="C725" s="300" t="str">
        <f>C306</f>
        <v>Nathaniel Street Rehabilitation - Grant Avenue/Lorette Avenue</v>
      </c>
      <c r="D725" s="301"/>
      <c r="E725" s="301"/>
      <c r="F725" s="302"/>
      <c r="G725" s="270" t="s">
        <v>17</v>
      </c>
      <c r="H725" s="212">
        <f>H306</f>
        <v>0</v>
      </c>
    </row>
    <row r="726" spans="1:8" ht="30" customHeight="1" thickTop="1" thickBot="1" x14ac:dyDescent="0.25">
      <c r="A726" s="212"/>
      <c r="B726" s="174" t="str">
        <f>B368</f>
        <v>E</v>
      </c>
      <c r="C726" s="300" t="str">
        <f>C368</f>
        <v>Nathaniel Street Rehabilitation- Fleet Avenue/Dudley Avenue</v>
      </c>
      <c r="D726" s="301"/>
      <c r="E726" s="301"/>
      <c r="F726" s="302"/>
      <c r="G726" s="270" t="s">
        <v>17</v>
      </c>
      <c r="H726" s="212">
        <f>H368</f>
        <v>0</v>
      </c>
    </row>
    <row r="727" spans="1:8" ht="30" customHeight="1" thickTop="1" thickBot="1" x14ac:dyDescent="0.25">
      <c r="A727" s="212"/>
      <c r="B727" s="174" t="str">
        <f>B430</f>
        <v>F</v>
      </c>
      <c r="C727" s="300" t="str">
        <f>C430</f>
        <v>Syracuse Crescent Rehabilitation - Chancellor Drive/Chancellor Drive</v>
      </c>
      <c r="D727" s="301"/>
      <c r="E727" s="301"/>
      <c r="F727" s="302"/>
      <c r="G727" s="270" t="s">
        <v>17</v>
      </c>
      <c r="H727" s="212">
        <f>H430</f>
        <v>0</v>
      </c>
    </row>
    <row r="728" spans="1:8" ht="30" customHeight="1" thickTop="1" thickBot="1" x14ac:dyDescent="0.25">
      <c r="A728" s="212"/>
      <c r="B728" s="174" t="str">
        <f>B503</f>
        <v>G</v>
      </c>
      <c r="C728" s="300" t="str">
        <f>C503</f>
        <v>Grosvenor Avenue Reconstruction - Harrow Street/Stafford Street</v>
      </c>
      <c r="D728" s="301"/>
      <c r="E728" s="301"/>
      <c r="F728" s="302"/>
      <c r="G728" s="270" t="s">
        <v>17</v>
      </c>
      <c r="H728" s="212">
        <f>H503</f>
        <v>0</v>
      </c>
    </row>
    <row r="729" spans="1:8" ht="30" customHeight="1" thickTop="1" thickBot="1" x14ac:dyDescent="0.25">
      <c r="A729" s="212"/>
      <c r="B729" s="174" t="str">
        <f>B563</f>
        <v>H</v>
      </c>
      <c r="C729" s="300" t="str">
        <f>C563</f>
        <v>Alley Reconstruction - Rockwood Street/Wilton Street</v>
      </c>
      <c r="D729" s="301"/>
      <c r="E729" s="301"/>
      <c r="F729" s="302"/>
      <c r="G729" s="270" t="s">
        <v>17</v>
      </c>
      <c r="H729" s="212">
        <f>H563</f>
        <v>0</v>
      </c>
    </row>
    <row r="730" spans="1:8" ht="30" customHeight="1" thickTop="1" thickBot="1" x14ac:dyDescent="0.25">
      <c r="A730" s="212"/>
      <c r="B730" s="174" t="str">
        <f>B613</f>
        <v>I</v>
      </c>
      <c r="C730" s="300" t="str">
        <f>C613</f>
        <v>Alley Reconstruction - Yale Avenue/Harvard Avenue</v>
      </c>
      <c r="D730" s="301"/>
      <c r="E730" s="301"/>
      <c r="F730" s="302"/>
      <c r="G730" s="270" t="s">
        <v>17</v>
      </c>
      <c r="H730" s="212">
        <f>H613</f>
        <v>0</v>
      </c>
    </row>
    <row r="731" spans="1:8" ht="30" customHeight="1" thickTop="1" thickBot="1" x14ac:dyDescent="0.25">
      <c r="A731" s="212"/>
      <c r="B731" s="174" t="str">
        <f>B695</f>
        <v>J</v>
      </c>
      <c r="C731" s="300" t="str">
        <f>C695</f>
        <v>Water and Waste Work</v>
      </c>
      <c r="D731" s="301"/>
      <c r="E731" s="301"/>
      <c r="F731" s="302"/>
      <c r="G731" s="270" t="s">
        <v>17</v>
      </c>
      <c r="H731" s="212">
        <f>H695</f>
        <v>0</v>
      </c>
    </row>
    <row r="732" spans="1:8" ht="28.9" customHeight="1" thickTop="1" thickBot="1" x14ac:dyDescent="0.3">
      <c r="A732" s="212"/>
      <c r="B732" s="213"/>
      <c r="C732" s="214"/>
      <c r="D732" s="215"/>
      <c r="E732" s="216"/>
      <c r="F732" s="216"/>
      <c r="G732" s="271" t="s">
        <v>26</v>
      </c>
      <c r="H732" s="217">
        <f>SUM(H722:H731)</f>
        <v>0</v>
      </c>
    </row>
    <row r="733" spans="1:8" s="75" customFormat="1" ht="63" customHeight="1" thickTop="1" thickBot="1" x14ac:dyDescent="0.25">
      <c r="A733" s="173"/>
      <c r="B733" s="320" t="str">
        <f>B696</f>
        <v>PART 2      MANITOBA HYDRO FUNDED WORK
                 (See B9.6, B17.2.1, B18.5, D3.1, D14.2-3, D15.4)</v>
      </c>
      <c r="C733" s="321"/>
      <c r="D733" s="321"/>
      <c r="E733" s="321"/>
      <c r="F733" s="321"/>
      <c r="G733" s="322"/>
      <c r="H733" s="218"/>
    </row>
    <row r="734" spans="1:8" ht="30" customHeight="1" thickTop="1" thickBot="1" x14ac:dyDescent="0.25">
      <c r="A734" s="219"/>
      <c r="B734" s="174" t="str">
        <f>B707</f>
        <v>K</v>
      </c>
      <c r="C734" s="300" t="str">
        <f>C707</f>
        <v>Riley Crescent from Wicklow Street to Dowker Avenue Street Lighting</v>
      </c>
      <c r="D734" s="314"/>
      <c r="E734" s="314"/>
      <c r="F734" s="315"/>
      <c r="G734" s="272" t="s">
        <v>17</v>
      </c>
      <c r="H734" s="219">
        <f>H707</f>
        <v>0</v>
      </c>
    </row>
    <row r="735" spans="1:8" ht="30" customHeight="1" thickTop="1" thickBot="1" x14ac:dyDescent="0.25">
      <c r="A735" s="220"/>
      <c r="B735" s="221" t="str">
        <f>B716</f>
        <v>L</v>
      </c>
      <c r="C735" s="300" t="str">
        <f>C716</f>
        <v>Grosvenor Avenue from Harrow Street to Stafford Street Lighting</v>
      </c>
      <c r="D735" s="314"/>
      <c r="E735" s="314"/>
      <c r="F735" s="315"/>
      <c r="G735" s="273" t="s">
        <v>17</v>
      </c>
      <c r="H735" s="220">
        <f>H716</f>
        <v>0</v>
      </c>
    </row>
    <row r="736" spans="1:8" ht="28.9" customHeight="1" thickTop="1" thickBot="1" x14ac:dyDescent="0.3">
      <c r="A736" s="212"/>
      <c r="B736" s="222"/>
      <c r="C736" s="214"/>
      <c r="D736" s="215"/>
      <c r="E736" s="216"/>
      <c r="F736" s="216"/>
      <c r="G736" s="274" t="s">
        <v>27</v>
      </c>
      <c r="H736" s="223">
        <f>SUM(H734:H735)</f>
        <v>0</v>
      </c>
    </row>
    <row r="737" spans="1:8" ht="30" customHeight="1" thickTop="1" thickBot="1" x14ac:dyDescent="0.3">
      <c r="A737" s="212"/>
      <c r="B737" s="221" t="str">
        <f>B717</f>
        <v>M</v>
      </c>
      <c r="C737" s="300" t="str">
        <f>C717</f>
        <v>MOBILIZATION /DEMOLIBIZATION</v>
      </c>
      <c r="D737" s="314"/>
      <c r="E737" s="314"/>
      <c r="F737" s="315"/>
      <c r="G737" s="275" t="s">
        <v>336</v>
      </c>
      <c r="H737" s="224">
        <f>H719</f>
        <v>0</v>
      </c>
    </row>
    <row r="738" spans="1:8" s="73" customFormat="1" ht="37.9" customHeight="1" thickTop="1" x14ac:dyDescent="0.2">
      <c r="A738" s="146"/>
      <c r="B738" s="316" t="s">
        <v>29</v>
      </c>
      <c r="C738" s="317"/>
      <c r="D738" s="317"/>
      <c r="E738" s="317"/>
      <c r="F738" s="317"/>
      <c r="G738" s="318">
        <f>H732+H736+H737</f>
        <v>0</v>
      </c>
      <c r="H738" s="319"/>
    </row>
    <row r="739" spans="1:8" ht="15.95" customHeight="1" x14ac:dyDescent="0.2">
      <c r="A739" s="225"/>
      <c r="B739" s="226"/>
      <c r="C739" s="192"/>
      <c r="D739" s="227"/>
      <c r="E739" s="192"/>
      <c r="F739" s="192"/>
      <c r="G739" s="276"/>
      <c r="H739" s="228"/>
    </row>
  </sheetData>
  <sheetProtection algorithmName="SHA-512" hashValue="m0o+/0e4uRu3EIeH8lEuJgHJNk0oI0pKdDGZtjdWEaXCta8P5VBtnDCNFyhmtJ5L7QanfA3lqgRqABpUBwmhCw==" saltValue="6llMSEr22+Lonta9OlCa4A==" spinCount="100000" sheet="1" objects="1" scenarios="1" selectLockedCells="1"/>
  <mergeCells count="45">
    <mergeCell ref="C737:F737"/>
    <mergeCell ref="B738:F738"/>
    <mergeCell ref="G738:H738"/>
    <mergeCell ref="C729:F729"/>
    <mergeCell ref="C730:F730"/>
    <mergeCell ref="C731:F731"/>
    <mergeCell ref="B733:G733"/>
    <mergeCell ref="C734:F734"/>
    <mergeCell ref="C735:F735"/>
    <mergeCell ref="C728:F728"/>
    <mergeCell ref="C708:F708"/>
    <mergeCell ref="C716:F716"/>
    <mergeCell ref="C717:F717"/>
    <mergeCell ref="C719:F719"/>
    <mergeCell ref="B721:F721"/>
    <mergeCell ref="C722:F722"/>
    <mergeCell ref="C723:F723"/>
    <mergeCell ref="C724:F724"/>
    <mergeCell ref="C725:F725"/>
    <mergeCell ref="C726:F726"/>
    <mergeCell ref="C727:F727"/>
    <mergeCell ref="C707:F707"/>
    <mergeCell ref="C369:F369"/>
    <mergeCell ref="C430:F430"/>
    <mergeCell ref="C431:F431"/>
    <mergeCell ref="C503:F503"/>
    <mergeCell ref="C504:F504"/>
    <mergeCell ref="C563:F563"/>
    <mergeCell ref="C564:F564"/>
    <mergeCell ref="C613:F613"/>
    <mergeCell ref="C614:F614"/>
    <mergeCell ref="C695:F695"/>
    <mergeCell ref="B696:G696"/>
    <mergeCell ref="C368:F368"/>
    <mergeCell ref="G4:G5"/>
    <mergeCell ref="B6:F6"/>
    <mergeCell ref="C7:F7"/>
    <mergeCell ref="C84:F84"/>
    <mergeCell ref="C85:F85"/>
    <mergeCell ref="C141:F141"/>
    <mergeCell ref="C142:F142"/>
    <mergeCell ref="C238:F238"/>
    <mergeCell ref="C239:F239"/>
    <mergeCell ref="C306:F306"/>
    <mergeCell ref="C307:F307"/>
  </mergeCells>
  <conditionalFormatting sqref="D187:D191 D335 D391 D49:D53 D114:D118 D468:D472 D527:D528 D587 D545:D549 D521 D581 D456 D267">
    <cfRule type="cellIs" dxfId="1291" priority="1290" stopIfTrue="1" operator="equal">
      <formula>"CW 2130-R11"</formula>
    </cfRule>
    <cfRule type="cellIs" dxfId="1290" priority="1291" stopIfTrue="1" operator="equal">
      <formula>"CW 3120-R2"</formula>
    </cfRule>
    <cfRule type="cellIs" dxfId="1289" priority="1292" stopIfTrue="1" operator="equal">
      <formula>"CW 3240-R7"</formula>
    </cfRule>
  </conditionalFormatting>
  <conditionalFormatting sqref="D26:D27">
    <cfRule type="cellIs" dxfId="1288" priority="1287" stopIfTrue="1" operator="equal">
      <formula>"CW 2130-R11"</formula>
    </cfRule>
    <cfRule type="cellIs" dxfId="1287" priority="1288" stopIfTrue="1" operator="equal">
      <formula>"CW 3120-R2"</formula>
    </cfRule>
    <cfRule type="cellIs" dxfId="1286" priority="1289" stopIfTrue="1" operator="equal">
      <formula>"CW 3240-R7"</formula>
    </cfRule>
  </conditionalFormatting>
  <conditionalFormatting sqref="D30">
    <cfRule type="cellIs" dxfId="1285" priority="1284" stopIfTrue="1" operator="equal">
      <formula>"CW 2130-R11"</formula>
    </cfRule>
    <cfRule type="cellIs" dxfId="1284" priority="1285" stopIfTrue="1" operator="equal">
      <formula>"CW 3120-R2"</formula>
    </cfRule>
    <cfRule type="cellIs" dxfId="1283" priority="1286" stopIfTrue="1" operator="equal">
      <formula>"CW 3240-R7"</formula>
    </cfRule>
  </conditionalFormatting>
  <conditionalFormatting sqref="D32">
    <cfRule type="cellIs" dxfId="1282" priority="1281" stopIfTrue="1" operator="equal">
      <formula>"CW 2130-R11"</formula>
    </cfRule>
    <cfRule type="cellIs" dxfId="1281" priority="1282" stopIfTrue="1" operator="equal">
      <formula>"CW 3120-R2"</formula>
    </cfRule>
    <cfRule type="cellIs" dxfId="1280" priority="1283" stopIfTrue="1" operator="equal">
      <formula>"CW 3240-R7"</formula>
    </cfRule>
  </conditionalFormatting>
  <conditionalFormatting sqref="D33:D35">
    <cfRule type="cellIs" dxfId="1279" priority="1278" stopIfTrue="1" operator="equal">
      <formula>"CW 2130-R11"</formula>
    </cfRule>
    <cfRule type="cellIs" dxfId="1278" priority="1279" stopIfTrue="1" operator="equal">
      <formula>"CW 3120-R2"</formula>
    </cfRule>
    <cfRule type="cellIs" dxfId="1277" priority="1280" stopIfTrue="1" operator="equal">
      <formula>"CW 3240-R7"</formula>
    </cfRule>
  </conditionalFormatting>
  <conditionalFormatting sqref="D36">
    <cfRule type="cellIs" dxfId="1276" priority="1275" stopIfTrue="1" operator="equal">
      <formula>"CW 2130-R11"</formula>
    </cfRule>
    <cfRule type="cellIs" dxfId="1275" priority="1276" stopIfTrue="1" operator="equal">
      <formula>"CW 3120-R2"</formula>
    </cfRule>
    <cfRule type="cellIs" dxfId="1274" priority="1277" stopIfTrue="1" operator="equal">
      <formula>"CW 3240-R7"</formula>
    </cfRule>
  </conditionalFormatting>
  <conditionalFormatting sqref="D39">
    <cfRule type="cellIs" dxfId="1273" priority="1272" stopIfTrue="1" operator="equal">
      <formula>"CW 2130-R11"</formula>
    </cfRule>
    <cfRule type="cellIs" dxfId="1272" priority="1273" stopIfTrue="1" operator="equal">
      <formula>"CW 3120-R2"</formula>
    </cfRule>
    <cfRule type="cellIs" dxfId="1271" priority="1274" stopIfTrue="1" operator="equal">
      <formula>"CW 3240-R7"</formula>
    </cfRule>
  </conditionalFormatting>
  <conditionalFormatting sqref="D41">
    <cfRule type="cellIs" dxfId="1270" priority="1269" stopIfTrue="1" operator="equal">
      <formula>"CW 2130-R11"</formula>
    </cfRule>
    <cfRule type="cellIs" dxfId="1269" priority="1270" stopIfTrue="1" operator="equal">
      <formula>"CW 3120-R2"</formula>
    </cfRule>
    <cfRule type="cellIs" dxfId="1268" priority="1271" stopIfTrue="1" operator="equal">
      <formula>"CW 3240-R7"</formula>
    </cfRule>
  </conditionalFormatting>
  <conditionalFormatting sqref="D42">
    <cfRule type="cellIs" dxfId="1267" priority="1266" stopIfTrue="1" operator="equal">
      <formula>"CW 2130-R11"</formula>
    </cfRule>
    <cfRule type="cellIs" dxfId="1266" priority="1267" stopIfTrue="1" operator="equal">
      <formula>"CW 3120-R2"</formula>
    </cfRule>
    <cfRule type="cellIs" dxfId="1265" priority="1268" stopIfTrue="1" operator="equal">
      <formula>"CW 3240-R7"</formula>
    </cfRule>
  </conditionalFormatting>
  <conditionalFormatting sqref="D43">
    <cfRule type="cellIs" dxfId="1264" priority="1263" stopIfTrue="1" operator="equal">
      <formula>"CW 2130-R11"</formula>
    </cfRule>
    <cfRule type="cellIs" dxfId="1263" priority="1264" stopIfTrue="1" operator="equal">
      <formula>"CW 3120-R2"</formula>
    </cfRule>
    <cfRule type="cellIs" dxfId="1262" priority="1265" stopIfTrue="1" operator="equal">
      <formula>"CW 3240-R7"</formula>
    </cfRule>
  </conditionalFormatting>
  <conditionalFormatting sqref="D44">
    <cfRule type="cellIs" dxfId="1261" priority="1260" stopIfTrue="1" operator="equal">
      <formula>"CW 2130-R11"</formula>
    </cfRule>
    <cfRule type="cellIs" dxfId="1260" priority="1261" stopIfTrue="1" operator="equal">
      <formula>"CW 3120-R2"</formula>
    </cfRule>
    <cfRule type="cellIs" dxfId="1259" priority="1262" stopIfTrue="1" operator="equal">
      <formula>"CW 3240-R7"</formula>
    </cfRule>
  </conditionalFormatting>
  <conditionalFormatting sqref="D47">
    <cfRule type="cellIs" dxfId="1258" priority="1257" stopIfTrue="1" operator="equal">
      <formula>"CW 2130-R11"</formula>
    </cfRule>
    <cfRule type="cellIs" dxfId="1257" priority="1258" stopIfTrue="1" operator="equal">
      <formula>"CW 3120-R2"</formula>
    </cfRule>
    <cfRule type="cellIs" dxfId="1256" priority="1259" stopIfTrue="1" operator="equal">
      <formula>"CW 3240-R7"</formula>
    </cfRule>
  </conditionalFormatting>
  <conditionalFormatting sqref="D56">
    <cfRule type="cellIs" dxfId="1255" priority="1254" stopIfTrue="1" operator="equal">
      <formula>"CW 2130-R11"</formula>
    </cfRule>
    <cfRule type="cellIs" dxfId="1254" priority="1255" stopIfTrue="1" operator="equal">
      <formula>"CW 3120-R2"</formula>
    </cfRule>
    <cfRule type="cellIs" dxfId="1253" priority="1256" stopIfTrue="1" operator="equal">
      <formula>"CW 3240-R7"</formula>
    </cfRule>
  </conditionalFormatting>
  <conditionalFormatting sqref="D58">
    <cfRule type="cellIs" dxfId="1252" priority="1252" stopIfTrue="1" operator="equal">
      <formula>"CW 3120-R2"</formula>
    </cfRule>
    <cfRule type="cellIs" dxfId="1251" priority="1253" stopIfTrue="1" operator="equal">
      <formula>"CW 3240-R7"</formula>
    </cfRule>
  </conditionalFormatting>
  <conditionalFormatting sqref="D59">
    <cfRule type="cellIs" dxfId="1250" priority="1249" stopIfTrue="1" operator="equal">
      <formula>"CW 2130-R11"</formula>
    </cfRule>
    <cfRule type="cellIs" dxfId="1249" priority="1250" stopIfTrue="1" operator="equal">
      <formula>"CW 3120-R2"</formula>
    </cfRule>
    <cfRule type="cellIs" dxfId="1248" priority="1251" stopIfTrue="1" operator="equal">
      <formula>"CW 3240-R7"</formula>
    </cfRule>
  </conditionalFormatting>
  <conditionalFormatting sqref="D60">
    <cfRule type="cellIs" dxfId="1247" priority="1247" stopIfTrue="1" operator="equal">
      <formula>"CW 3120-R2"</formula>
    </cfRule>
    <cfRule type="cellIs" dxfId="1246" priority="1248" stopIfTrue="1" operator="equal">
      <formula>"CW 3240-R7"</formula>
    </cfRule>
  </conditionalFormatting>
  <conditionalFormatting sqref="D61">
    <cfRule type="cellIs" dxfId="1245" priority="1245" stopIfTrue="1" operator="equal">
      <formula>"CW 3120-R2"</formula>
    </cfRule>
    <cfRule type="cellIs" dxfId="1244" priority="1246" stopIfTrue="1" operator="equal">
      <formula>"CW 3240-R7"</formula>
    </cfRule>
  </conditionalFormatting>
  <conditionalFormatting sqref="D62">
    <cfRule type="cellIs" dxfId="1243" priority="1243" stopIfTrue="1" operator="equal">
      <formula>"CW 3120-R2"</formula>
    </cfRule>
    <cfRule type="cellIs" dxfId="1242" priority="1244" stopIfTrue="1" operator="equal">
      <formula>"CW 3240-R7"</formula>
    </cfRule>
  </conditionalFormatting>
  <conditionalFormatting sqref="D63">
    <cfRule type="cellIs" dxfId="1241" priority="1241" stopIfTrue="1" operator="equal">
      <formula>"CW 3120-R2"</formula>
    </cfRule>
    <cfRule type="cellIs" dxfId="1240" priority="1242" stopIfTrue="1" operator="equal">
      <formula>"CW 3240-R7"</formula>
    </cfRule>
  </conditionalFormatting>
  <conditionalFormatting sqref="D64">
    <cfRule type="cellIs" dxfId="1239" priority="1239" stopIfTrue="1" operator="equal">
      <formula>"CW 3120-R2"</formula>
    </cfRule>
    <cfRule type="cellIs" dxfId="1238" priority="1240" stopIfTrue="1" operator="equal">
      <formula>"CW 3240-R7"</formula>
    </cfRule>
  </conditionalFormatting>
  <conditionalFormatting sqref="D65">
    <cfRule type="cellIs" dxfId="1237" priority="1237" stopIfTrue="1" operator="equal">
      <formula>"CW 3120-R2"</formula>
    </cfRule>
    <cfRule type="cellIs" dxfId="1236" priority="1238" stopIfTrue="1" operator="equal">
      <formula>"CW 3240-R7"</formula>
    </cfRule>
  </conditionalFormatting>
  <conditionalFormatting sqref="D67">
    <cfRule type="cellIs" dxfId="1235" priority="1234" stopIfTrue="1" operator="equal">
      <formula>"CW 2130-R11"</formula>
    </cfRule>
    <cfRule type="cellIs" dxfId="1234" priority="1235" stopIfTrue="1" operator="equal">
      <formula>"CW 3120-R2"</formula>
    </cfRule>
    <cfRule type="cellIs" dxfId="1233" priority="1236" stopIfTrue="1" operator="equal">
      <formula>"CW 3240-R7"</formula>
    </cfRule>
  </conditionalFormatting>
  <conditionalFormatting sqref="D68">
    <cfRule type="cellIs" dxfId="1232" priority="1231" stopIfTrue="1" operator="equal">
      <formula>"CW 2130-R11"</formula>
    </cfRule>
    <cfRule type="cellIs" dxfId="1231" priority="1232" stopIfTrue="1" operator="equal">
      <formula>"CW 3120-R2"</formula>
    </cfRule>
    <cfRule type="cellIs" dxfId="1230" priority="1233" stopIfTrue="1" operator="equal">
      <formula>"CW 3240-R7"</formula>
    </cfRule>
  </conditionalFormatting>
  <conditionalFormatting sqref="D70">
    <cfRule type="cellIs" dxfId="1229" priority="1229" stopIfTrue="1" operator="equal">
      <formula>"CW 3120-R2"</formula>
    </cfRule>
    <cfRule type="cellIs" dxfId="1228" priority="1230" stopIfTrue="1" operator="equal">
      <formula>"CW 3240-R7"</formula>
    </cfRule>
  </conditionalFormatting>
  <conditionalFormatting sqref="D71">
    <cfRule type="cellIs" dxfId="1227" priority="1227" stopIfTrue="1" operator="equal">
      <formula>"CW 3120-R2"</formula>
    </cfRule>
    <cfRule type="cellIs" dxfId="1226" priority="1228" stopIfTrue="1" operator="equal">
      <formula>"CW 3240-R7"</formula>
    </cfRule>
  </conditionalFormatting>
  <conditionalFormatting sqref="D72">
    <cfRule type="cellIs" dxfId="1225" priority="1225" stopIfTrue="1" operator="equal">
      <formula>"CW 3120-R2"</formula>
    </cfRule>
    <cfRule type="cellIs" dxfId="1224" priority="1226" stopIfTrue="1" operator="equal">
      <formula>"CW 3240-R7"</formula>
    </cfRule>
  </conditionalFormatting>
  <conditionalFormatting sqref="D73">
    <cfRule type="cellIs" dxfId="1223" priority="1223" stopIfTrue="1" operator="equal">
      <formula>"CW 2130-R11"</formula>
    </cfRule>
    <cfRule type="cellIs" dxfId="1222" priority="1224" stopIfTrue="1" operator="equal">
      <formula>"CW 3240-R7"</formula>
    </cfRule>
  </conditionalFormatting>
  <conditionalFormatting sqref="D75">
    <cfRule type="cellIs" dxfId="1221" priority="1220" stopIfTrue="1" operator="equal">
      <formula>"CW 2130-R11"</formula>
    </cfRule>
    <cfRule type="cellIs" dxfId="1220" priority="1221" stopIfTrue="1" operator="equal">
      <formula>"CW 3120-R2"</formula>
    </cfRule>
    <cfRule type="cellIs" dxfId="1219" priority="1222" stopIfTrue="1" operator="equal">
      <formula>"CW 3240-R7"</formula>
    </cfRule>
  </conditionalFormatting>
  <conditionalFormatting sqref="D77:D78">
    <cfRule type="cellIs" dxfId="1218" priority="1217" stopIfTrue="1" operator="equal">
      <formula>"CW 2130-R11"</formula>
    </cfRule>
    <cfRule type="cellIs" dxfId="1217" priority="1218" stopIfTrue="1" operator="equal">
      <formula>"CW 3120-R2"</formula>
    </cfRule>
    <cfRule type="cellIs" dxfId="1216" priority="1219" stopIfTrue="1" operator="equal">
      <formula>"CW 3240-R7"</formula>
    </cfRule>
  </conditionalFormatting>
  <conditionalFormatting sqref="D76">
    <cfRule type="cellIs" dxfId="1215" priority="1214" stopIfTrue="1" operator="equal">
      <formula>"CW 2130-R11"</formula>
    </cfRule>
    <cfRule type="cellIs" dxfId="1214" priority="1215" stopIfTrue="1" operator="equal">
      <formula>"CW 3120-R2"</formula>
    </cfRule>
    <cfRule type="cellIs" dxfId="1213" priority="1216" stopIfTrue="1" operator="equal">
      <formula>"CW 3240-R7"</formula>
    </cfRule>
  </conditionalFormatting>
  <conditionalFormatting sqref="D79">
    <cfRule type="cellIs" dxfId="1212" priority="1211" stopIfTrue="1" operator="equal">
      <formula>"CW 2130-R11"</formula>
    </cfRule>
    <cfRule type="cellIs" dxfId="1211" priority="1212" stopIfTrue="1" operator="equal">
      <formula>"CW 3120-R2"</formula>
    </cfRule>
    <cfRule type="cellIs" dxfId="1210" priority="1213" stopIfTrue="1" operator="equal">
      <formula>"CW 3240-R7"</formula>
    </cfRule>
  </conditionalFormatting>
  <conditionalFormatting sqref="D81">
    <cfRule type="cellIs" dxfId="1209" priority="1208" stopIfTrue="1" operator="equal">
      <formula>"CW 2130-R11"</formula>
    </cfRule>
    <cfRule type="cellIs" dxfId="1208" priority="1209" stopIfTrue="1" operator="equal">
      <formula>"CW 3120-R2"</formula>
    </cfRule>
    <cfRule type="cellIs" dxfId="1207" priority="1210" stopIfTrue="1" operator="equal">
      <formula>"CW 3240-R7"</formula>
    </cfRule>
  </conditionalFormatting>
  <conditionalFormatting sqref="D82">
    <cfRule type="cellIs" dxfId="1206" priority="1205" stopIfTrue="1" operator="equal">
      <formula>"CW 2130-R11"</formula>
    </cfRule>
    <cfRule type="cellIs" dxfId="1205" priority="1206" stopIfTrue="1" operator="equal">
      <formula>"CW 3120-R2"</formula>
    </cfRule>
    <cfRule type="cellIs" dxfId="1204" priority="1207" stopIfTrue="1" operator="equal">
      <formula>"CW 3240-R7"</formula>
    </cfRule>
  </conditionalFormatting>
  <conditionalFormatting sqref="D10:D11">
    <cfRule type="cellIs" dxfId="1203" priority="1202" stopIfTrue="1" operator="equal">
      <formula>"CW 2130-R11"</formula>
    </cfRule>
    <cfRule type="cellIs" dxfId="1202" priority="1203" stopIfTrue="1" operator="equal">
      <formula>"CW 3120-R2"</formula>
    </cfRule>
    <cfRule type="cellIs" dxfId="1201" priority="1204" stopIfTrue="1" operator="equal">
      <formula>"CW 3240-R7"</formula>
    </cfRule>
  </conditionalFormatting>
  <conditionalFormatting sqref="D13">
    <cfRule type="cellIs" dxfId="1200" priority="1199" stopIfTrue="1" operator="equal">
      <formula>"CW 2130-R11"</formula>
    </cfRule>
    <cfRule type="cellIs" dxfId="1199" priority="1200" stopIfTrue="1" operator="equal">
      <formula>"CW 3120-R2"</formula>
    </cfRule>
    <cfRule type="cellIs" dxfId="1198" priority="1201" stopIfTrue="1" operator="equal">
      <formula>"CW 3240-R7"</formula>
    </cfRule>
  </conditionalFormatting>
  <conditionalFormatting sqref="D18">
    <cfRule type="cellIs" dxfId="1197" priority="1196" stopIfTrue="1" operator="equal">
      <formula>"CW 2130-R11"</formula>
    </cfRule>
    <cfRule type="cellIs" dxfId="1196" priority="1197" stopIfTrue="1" operator="equal">
      <formula>"CW 3120-R2"</formula>
    </cfRule>
    <cfRule type="cellIs" dxfId="1195" priority="1198" stopIfTrue="1" operator="equal">
      <formula>"CW 3240-R7"</formula>
    </cfRule>
  </conditionalFormatting>
  <conditionalFormatting sqref="D19">
    <cfRule type="cellIs" dxfId="1194" priority="1193" stopIfTrue="1" operator="equal">
      <formula>"CW 2130-R11"</formula>
    </cfRule>
    <cfRule type="cellIs" dxfId="1193" priority="1194" stopIfTrue="1" operator="equal">
      <formula>"CW 3120-R2"</formula>
    </cfRule>
    <cfRule type="cellIs" dxfId="1192" priority="1195" stopIfTrue="1" operator="equal">
      <formula>"CW 3240-R7"</formula>
    </cfRule>
  </conditionalFormatting>
  <conditionalFormatting sqref="D17">
    <cfRule type="cellIs" dxfId="1191" priority="1190" stopIfTrue="1" operator="equal">
      <formula>"CW 2130-R11"</formula>
    </cfRule>
    <cfRule type="cellIs" dxfId="1190" priority="1191" stopIfTrue="1" operator="equal">
      <formula>"CW 3120-R2"</formula>
    </cfRule>
    <cfRule type="cellIs" dxfId="1189" priority="1192" stopIfTrue="1" operator="equal">
      <formula>"CW 3240-R7"</formula>
    </cfRule>
  </conditionalFormatting>
  <conditionalFormatting sqref="D139">
    <cfRule type="cellIs" dxfId="1188" priority="1108" stopIfTrue="1" operator="equal">
      <formula>"CW 2130-R11"</formula>
    </cfRule>
    <cfRule type="cellIs" dxfId="1187" priority="1109" stopIfTrue="1" operator="equal">
      <formula>"CW 3120-R2"</formula>
    </cfRule>
    <cfRule type="cellIs" dxfId="1186" priority="1110" stopIfTrue="1" operator="equal">
      <formula>"CW 3240-R7"</formula>
    </cfRule>
  </conditionalFormatting>
  <conditionalFormatting sqref="D87">
    <cfRule type="cellIs" dxfId="1185" priority="1187" stopIfTrue="1" operator="equal">
      <formula>"CW 2130-R11"</formula>
    </cfRule>
    <cfRule type="cellIs" dxfId="1184" priority="1188" stopIfTrue="1" operator="equal">
      <formula>"CW 3120-R2"</formula>
    </cfRule>
    <cfRule type="cellIs" dxfId="1183" priority="1189" stopIfTrue="1" operator="equal">
      <formula>"CW 3240-R7"</formula>
    </cfRule>
  </conditionalFormatting>
  <conditionalFormatting sqref="D90">
    <cfRule type="cellIs" dxfId="1182" priority="1184" stopIfTrue="1" operator="equal">
      <formula>"CW 2130-R11"</formula>
    </cfRule>
    <cfRule type="cellIs" dxfId="1181" priority="1185" stopIfTrue="1" operator="equal">
      <formula>"CW 3120-R2"</formula>
    </cfRule>
    <cfRule type="cellIs" dxfId="1180" priority="1186" stopIfTrue="1" operator="equal">
      <formula>"CW 3240-R7"</formula>
    </cfRule>
  </conditionalFormatting>
  <conditionalFormatting sqref="D91">
    <cfRule type="cellIs" dxfId="1179" priority="1181" stopIfTrue="1" operator="equal">
      <formula>"CW 2130-R11"</formula>
    </cfRule>
    <cfRule type="cellIs" dxfId="1178" priority="1182" stopIfTrue="1" operator="equal">
      <formula>"CW 3120-R2"</formula>
    </cfRule>
    <cfRule type="cellIs" dxfId="1177" priority="1183" stopIfTrue="1" operator="equal">
      <formula>"CW 3240-R7"</formula>
    </cfRule>
  </conditionalFormatting>
  <conditionalFormatting sqref="D92">
    <cfRule type="cellIs" dxfId="1176" priority="1178" stopIfTrue="1" operator="equal">
      <formula>"CW 2130-R11"</formula>
    </cfRule>
    <cfRule type="cellIs" dxfId="1175" priority="1179" stopIfTrue="1" operator="equal">
      <formula>"CW 3120-R2"</formula>
    </cfRule>
    <cfRule type="cellIs" dxfId="1174" priority="1180" stopIfTrue="1" operator="equal">
      <formula>"CW 3240-R7"</formula>
    </cfRule>
  </conditionalFormatting>
  <conditionalFormatting sqref="D95">
    <cfRule type="cellIs" dxfId="1173" priority="1175" stopIfTrue="1" operator="equal">
      <formula>"CW 2130-R11"</formula>
    </cfRule>
    <cfRule type="cellIs" dxfId="1172" priority="1176" stopIfTrue="1" operator="equal">
      <formula>"CW 3120-R2"</formula>
    </cfRule>
    <cfRule type="cellIs" dxfId="1171" priority="1177" stopIfTrue="1" operator="equal">
      <formula>"CW 3240-R7"</formula>
    </cfRule>
  </conditionalFormatting>
  <conditionalFormatting sqref="D96">
    <cfRule type="cellIs" dxfId="1170" priority="1172" stopIfTrue="1" operator="equal">
      <formula>"CW 2130-R11"</formula>
    </cfRule>
    <cfRule type="cellIs" dxfId="1169" priority="1173" stopIfTrue="1" operator="equal">
      <formula>"CW 3120-R2"</formula>
    </cfRule>
    <cfRule type="cellIs" dxfId="1168" priority="1174" stopIfTrue="1" operator="equal">
      <formula>"CW 3240-R7"</formula>
    </cfRule>
  </conditionalFormatting>
  <conditionalFormatting sqref="D97">
    <cfRule type="cellIs" dxfId="1167" priority="1169" stopIfTrue="1" operator="equal">
      <formula>"CW 2130-R11"</formula>
    </cfRule>
    <cfRule type="cellIs" dxfId="1166" priority="1170" stopIfTrue="1" operator="equal">
      <formula>"CW 3120-R2"</formula>
    </cfRule>
    <cfRule type="cellIs" dxfId="1165" priority="1171" stopIfTrue="1" operator="equal">
      <formula>"CW 3240-R7"</formula>
    </cfRule>
  </conditionalFormatting>
  <conditionalFormatting sqref="D98">
    <cfRule type="cellIs" dxfId="1164" priority="1166" stopIfTrue="1" operator="equal">
      <formula>"CW 2130-R11"</formula>
    </cfRule>
    <cfRule type="cellIs" dxfId="1163" priority="1167" stopIfTrue="1" operator="equal">
      <formula>"CW 3120-R2"</formula>
    </cfRule>
    <cfRule type="cellIs" dxfId="1162" priority="1168" stopIfTrue="1" operator="equal">
      <formula>"CW 3240-R7"</formula>
    </cfRule>
  </conditionalFormatting>
  <conditionalFormatting sqref="D99">
    <cfRule type="cellIs" dxfId="1161" priority="1163" stopIfTrue="1" operator="equal">
      <formula>"CW 2130-R11"</formula>
    </cfRule>
    <cfRule type="cellIs" dxfId="1160" priority="1164" stopIfTrue="1" operator="equal">
      <formula>"CW 3120-R2"</formula>
    </cfRule>
    <cfRule type="cellIs" dxfId="1159" priority="1165" stopIfTrue="1" operator="equal">
      <formula>"CW 3240-R7"</formula>
    </cfRule>
  </conditionalFormatting>
  <conditionalFormatting sqref="D108:D109">
    <cfRule type="cellIs" dxfId="1158" priority="1148" stopIfTrue="1" operator="equal">
      <formula>"CW 2130-R11"</formula>
    </cfRule>
    <cfRule type="cellIs" dxfId="1157" priority="1149" stopIfTrue="1" operator="equal">
      <formula>"CW 3120-R2"</formula>
    </cfRule>
    <cfRule type="cellIs" dxfId="1156" priority="1150" stopIfTrue="1" operator="equal">
      <formula>"CW 3240-R7"</formula>
    </cfRule>
  </conditionalFormatting>
  <conditionalFormatting sqref="D111">
    <cfRule type="cellIs" dxfId="1155" priority="1145" stopIfTrue="1" operator="equal">
      <formula>"CW 2130-R11"</formula>
    </cfRule>
    <cfRule type="cellIs" dxfId="1154" priority="1146" stopIfTrue="1" operator="equal">
      <formula>"CW 3120-R2"</formula>
    </cfRule>
    <cfRule type="cellIs" dxfId="1153" priority="1147" stopIfTrue="1" operator="equal">
      <formula>"CW 3240-R7"</formula>
    </cfRule>
  </conditionalFormatting>
  <conditionalFormatting sqref="D101">
    <cfRule type="cellIs" dxfId="1152" priority="1157" stopIfTrue="1" operator="equal">
      <formula>"CW 2130-R11"</formula>
    </cfRule>
    <cfRule type="cellIs" dxfId="1151" priority="1158" stopIfTrue="1" operator="equal">
      <formula>"CW 3120-R2"</formula>
    </cfRule>
    <cfRule type="cellIs" dxfId="1150" priority="1159" stopIfTrue="1" operator="equal">
      <formula>"CW 3240-R7"</formula>
    </cfRule>
  </conditionalFormatting>
  <conditionalFormatting sqref="D103:D104">
    <cfRule type="cellIs" dxfId="1149" priority="1154" stopIfTrue="1" operator="equal">
      <formula>"CW 2130-R11"</formula>
    </cfRule>
    <cfRule type="cellIs" dxfId="1148" priority="1155" stopIfTrue="1" operator="equal">
      <formula>"CW 3120-R2"</formula>
    </cfRule>
    <cfRule type="cellIs" dxfId="1147" priority="1156" stopIfTrue="1" operator="equal">
      <formula>"CW 3240-R7"</formula>
    </cfRule>
  </conditionalFormatting>
  <conditionalFormatting sqref="D100">
    <cfRule type="cellIs" dxfId="1146" priority="1160" stopIfTrue="1" operator="equal">
      <formula>"CW 2130-R11"</formula>
    </cfRule>
    <cfRule type="cellIs" dxfId="1145" priority="1161" stopIfTrue="1" operator="equal">
      <formula>"CW 3120-R2"</formula>
    </cfRule>
    <cfRule type="cellIs" dxfId="1144" priority="1162" stopIfTrue="1" operator="equal">
      <formula>"CW 3240-R7"</formula>
    </cfRule>
  </conditionalFormatting>
  <conditionalFormatting sqref="D107">
    <cfRule type="cellIs" dxfId="1143" priority="1151" stopIfTrue="1" operator="equal">
      <formula>"CW 2130-R11"</formula>
    </cfRule>
    <cfRule type="cellIs" dxfId="1142" priority="1152" stopIfTrue="1" operator="equal">
      <formula>"CW 3120-R2"</formula>
    </cfRule>
    <cfRule type="cellIs" dxfId="1141" priority="1153" stopIfTrue="1" operator="equal">
      <formula>"CW 3240-R7"</formula>
    </cfRule>
  </conditionalFormatting>
  <conditionalFormatting sqref="D124">
    <cfRule type="cellIs" dxfId="1140" priority="1137" stopIfTrue="1" operator="equal">
      <formula>"CW 2130-R11"</formula>
    </cfRule>
    <cfRule type="cellIs" dxfId="1139" priority="1138" stopIfTrue="1" operator="equal">
      <formula>"CW 3120-R2"</formula>
    </cfRule>
    <cfRule type="cellIs" dxfId="1138" priority="1139" stopIfTrue="1" operator="equal">
      <formula>"CW 3240-R7"</formula>
    </cfRule>
  </conditionalFormatting>
  <conditionalFormatting sqref="D121">
    <cfRule type="cellIs" dxfId="1137" priority="1142" stopIfTrue="1" operator="equal">
      <formula>"CW 2130-R11"</formula>
    </cfRule>
    <cfRule type="cellIs" dxfId="1136" priority="1143" stopIfTrue="1" operator="equal">
      <formula>"CW 3120-R2"</formula>
    </cfRule>
    <cfRule type="cellIs" dxfId="1135" priority="1144" stopIfTrue="1" operator="equal">
      <formula>"CW 3240-R7"</formula>
    </cfRule>
  </conditionalFormatting>
  <conditionalFormatting sqref="D134">
    <cfRule type="cellIs" dxfId="1134" priority="1114" stopIfTrue="1" operator="equal">
      <formula>"CW 2130-R11"</formula>
    </cfRule>
    <cfRule type="cellIs" dxfId="1133" priority="1115" stopIfTrue="1" operator="equal">
      <formula>"CW 3120-R2"</formula>
    </cfRule>
    <cfRule type="cellIs" dxfId="1132" priority="1116" stopIfTrue="1" operator="equal">
      <formula>"CW 3240-R7"</formula>
    </cfRule>
  </conditionalFormatting>
  <conditionalFormatting sqref="D133">
    <cfRule type="cellIs" dxfId="1131" priority="1120" stopIfTrue="1" operator="equal">
      <formula>"CW 2130-R11"</formula>
    </cfRule>
    <cfRule type="cellIs" dxfId="1130" priority="1121" stopIfTrue="1" operator="equal">
      <formula>"CW 3120-R2"</formula>
    </cfRule>
    <cfRule type="cellIs" dxfId="1129" priority="1122" stopIfTrue="1" operator="equal">
      <formula>"CW 3240-R7"</formula>
    </cfRule>
  </conditionalFormatting>
  <conditionalFormatting sqref="D144">
    <cfRule type="cellIs" dxfId="1128" priority="1105" stopIfTrue="1" operator="equal">
      <formula>"CW 2130-R11"</formula>
    </cfRule>
    <cfRule type="cellIs" dxfId="1127" priority="1106" stopIfTrue="1" operator="equal">
      <formula>"CW 3120-R2"</formula>
    </cfRule>
    <cfRule type="cellIs" dxfId="1126" priority="1107" stopIfTrue="1" operator="equal">
      <formula>"CW 3240-R7"</formula>
    </cfRule>
  </conditionalFormatting>
  <conditionalFormatting sqref="D135:D136">
    <cfRule type="cellIs" dxfId="1125" priority="1117" stopIfTrue="1" operator="equal">
      <formula>"CW 2130-R11"</formula>
    </cfRule>
    <cfRule type="cellIs" dxfId="1124" priority="1118" stopIfTrue="1" operator="equal">
      <formula>"CW 3120-R2"</formula>
    </cfRule>
    <cfRule type="cellIs" dxfId="1123" priority="1119" stopIfTrue="1" operator="equal">
      <formula>"CW 3240-R7"</formula>
    </cfRule>
  </conditionalFormatting>
  <conditionalFormatting sqref="D145">
    <cfRule type="cellIs" dxfId="1122" priority="1102" stopIfTrue="1" operator="equal">
      <formula>"CW 2130-R11"</formula>
    </cfRule>
    <cfRule type="cellIs" dxfId="1121" priority="1103" stopIfTrue="1" operator="equal">
      <formula>"CW 3120-R2"</formula>
    </cfRule>
    <cfRule type="cellIs" dxfId="1120" priority="1104" stopIfTrue="1" operator="equal">
      <formula>"CW 3240-R7"</formula>
    </cfRule>
  </conditionalFormatting>
  <conditionalFormatting sqref="D138">
    <cfRule type="cellIs" dxfId="1119" priority="1111" stopIfTrue="1" operator="equal">
      <formula>"CW 2130-R11"</formula>
    </cfRule>
    <cfRule type="cellIs" dxfId="1118" priority="1112" stopIfTrue="1" operator="equal">
      <formula>"CW 3120-R2"</formula>
    </cfRule>
    <cfRule type="cellIs" dxfId="1117" priority="1113" stopIfTrue="1" operator="equal">
      <formula>"CW 3240-R7"</formula>
    </cfRule>
  </conditionalFormatting>
  <conditionalFormatting sqref="D123">
    <cfRule type="cellIs" dxfId="1116" priority="1140" stopIfTrue="1" operator="equal">
      <formula>"CW 3120-R2"</formula>
    </cfRule>
    <cfRule type="cellIs" dxfId="1115" priority="1141" stopIfTrue="1" operator="equal">
      <formula>"CW 3240-R7"</formula>
    </cfRule>
  </conditionalFormatting>
  <conditionalFormatting sqref="D147">
    <cfRule type="cellIs" dxfId="1114" priority="1096" stopIfTrue="1" operator="equal">
      <formula>"CW 2130-R11"</formula>
    </cfRule>
    <cfRule type="cellIs" dxfId="1113" priority="1097" stopIfTrue="1" operator="equal">
      <formula>"CW 3120-R2"</formula>
    </cfRule>
    <cfRule type="cellIs" dxfId="1112" priority="1098" stopIfTrue="1" operator="equal">
      <formula>"CW 3240-R7"</formula>
    </cfRule>
  </conditionalFormatting>
  <conditionalFormatting sqref="D125">
    <cfRule type="cellIs" dxfId="1111" priority="1135" stopIfTrue="1" operator="equal">
      <formula>"CW 3120-R2"</formula>
    </cfRule>
    <cfRule type="cellIs" dxfId="1110" priority="1136" stopIfTrue="1" operator="equal">
      <formula>"CW 3240-R7"</formula>
    </cfRule>
  </conditionalFormatting>
  <conditionalFormatting sqref="D126">
    <cfRule type="cellIs" dxfId="1109" priority="1133" stopIfTrue="1" operator="equal">
      <formula>"CW 3120-R2"</formula>
    </cfRule>
    <cfRule type="cellIs" dxfId="1108" priority="1134" stopIfTrue="1" operator="equal">
      <formula>"CW 3240-R7"</formula>
    </cfRule>
  </conditionalFormatting>
  <conditionalFormatting sqref="D127">
    <cfRule type="cellIs" dxfId="1107" priority="1131" stopIfTrue="1" operator="equal">
      <formula>"CW 3120-R2"</formula>
    </cfRule>
    <cfRule type="cellIs" dxfId="1106" priority="1132" stopIfTrue="1" operator="equal">
      <formula>"CW 3240-R7"</formula>
    </cfRule>
  </conditionalFormatting>
  <conditionalFormatting sqref="D128">
    <cfRule type="cellIs" dxfId="1105" priority="1129" stopIfTrue="1" operator="equal">
      <formula>"CW 3120-R2"</formula>
    </cfRule>
    <cfRule type="cellIs" dxfId="1104" priority="1130" stopIfTrue="1" operator="equal">
      <formula>"CW 3240-R7"</formula>
    </cfRule>
  </conditionalFormatting>
  <conditionalFormatting sqref="D129">
    <cfRule type="cellIs" dxfId="1103" priority="1127" stopIfTrue="1" operator="equal">
      <formula>"CW 3120-R2"</formula>
    </cfRule>
    <cfRule type="cellIs" dxfId="1102" priority="1128" stopIfTrue="1" operator="equal">
      <formula>"CW 3240-R7"</formula>
    </cfRule>
  </conditionalFormatting>
  <conditionalFormatting sqref="D130">
    <cfRule type="cellIs" dxfId="1101" priority="1125" stopIfTrue="1" operator="equal">
      <formula>"CW 3120-R2"</formula>
    </cfRule>
    <cfRule type="cellIs" dxfId="1100" priority="1126" stopIfTrue="1" operator="equal">
      <formula>"CW 3240-R7"</formula>
    </cfRule>
  </conditionalFormatting>
  <conditionalFormatting sqref="D131">
    <cfRule type="cellIs" dxfId="1099" priority="1123" stopIfTrue="1" operator="equal">
      <formula>"CW 2130-R11"</formula>
    </cfRule>
    <cfRule type="cellIs" dxfId="1098" priority="1124" stopIfTrue="1" operator="equal">
      <formula>"CW 3240-R7"</formula>
    </cfRule>
  </conditionalFormatting>
  <conditionalFormatting sqref="D146">
    <cfRule type="cellIs" dxfId="1097" priority="1099" stopIfTrue="1" operator="equal">
      <formula>"CW 2130-R11"</formula>
    </cfRule>
    <cfRule type="cellIs" dxfId="1096" priority="1100" stopIfTrue="1" operator="equal">
      <formula>"CW 3120-R2"</formula>
    </cfRule>
    <cfRule type="cellIs" dxfId="1095" priority="1101" stopIfTrue="1" operator="equal">
      <formula>"CW 3240-R7"</formula>
    </cfRule>
  </conditionalFormatting>
  <conditionalFormatting sqref="D148">
    <cfRule type="cellIs" dxfId="1094" priority="1093" stopIfTrue="1" operator="equal">
      <formula>"CW 2130-R11"</formula>
    </cfRule>
    <cfRule type="cellIs" dxfId="1093" priority="1094" stopIfTrue="1" operator="equal">
      <formula>"CW 3120-R2"</formula>
    </cfRule>
    <cfRule type="cellIs" dxfId="1092" priority="1095" stopIfTrue="1" operator="equal">
      <formula>"CW 3240-R7"</formula>
    </cfRule>
  </conditionalFormatting>
  <conditionalFormatting sqref="D149">
    <cfRule type="cellIs" dxfId="1091" priority="1090" stopIfTrue="1" operator="equal">
      <formula>"CW 2130-R11"</formula>
    </cfRule>
    <cfRule type="cellIs" dxfId="1090" priority="1091" stopIfTrue="1" operator="equal">
      <formula>"CW 3120-R2"</formula>
    </cfRule>
    <cfRule type="cellIs" dxfId="1089" priority="1092" stopIfTrue="1" operator="equal">
      <formula>"CW 3240-R7"</formula>
    </cfRule>
  </conditionalFormatting>
  <conditionalFormatting sqref="D150">
    <cfRule type="cellIs" dxfId="1088" priority="1087" stopIfTrue="1" operator="equal">
      <formula>"CW 2130-R11"</formula>
    </cfRule>
    <cfRule type="cellIs" dxfId="1087" priority="1088" stopIfTrue="1" operator="equal">
      <formula>"CW 3120-R2"</formula>
    </cfRule>
    <cfRule type="cellIs" dxfId="1086" priority="1089" stopIfTrue="1" operator="equal">
      <formula>"CW 3240-R7"</formula>
    </cfRule>
  </conditionalFormatting>
  <conditionalFormatting sqref="D151">
    <cfRule type="cellIs" dxfId="1085" priority="1084" stopIfTrue="1" operator="equal">
      <formula>"CW 2130-R11"</formula>
    </cfRule>
    <cfRule type="cellIs" dxfId="1084" priority="1085" stopIfTrue="1" operator="equal">
      <formula>"CW 3120-R2"</formula>
    </cfRule>
    <cfRule type="cellIs" dxfId="1083" priority="1086" stopIfTrue="1" operator="equal">
      <formula>"CW 3240-R7"</formula>
    </cfRule>
  </conditionalFormatting>
  <conditionalFormatting sqref="D152">
    <cfRule type="cellIs" dxfId="1082" priority="1081" stopIfTrue="1" operator="equal">
      <formula>"CW 2130-R11"</formula>
    </cfRule>
    <cfRule type="cellIs" dxfId="1081" priority="1082" stopIfTrue="1" operator="equal">
      <formula>"CW 3120-R2"</formula>
    </cfRule>
    <cfRule type="cellIs" dxfId="1080" priority="1083" stopIfTrue="1" operator="equal">
      <formula>"CW 3240-R7"</formula>
    </cfRule>
  </conditionalFormatting>
  <conditionalFormatting sqref="D153">
    <cfRule type="cellIs" dxfId="1079" priority="1078" stopIfTrue="1" operator="equal">
      <formula>"CW 2130-R11"</formula>
    </cfRule>
    <cfRule type="cellIs" dxfId="1078" priority="1079" stopIfTrue="1" operator="equal">
      <formula>"CW 3120-R2"</formula>
    </cfRule>
    <cfRule type="cellIs" dxfId="1077" priority="1080" stopIfTrue="1" operator="equal">
      <formula>"CW 3240-R7"</formula>
    </cfRule>
  </conditionalFormatting>
  <conditionalFormatting sqref="D157">
    <cfRule type="cellIs" dxfId="1076" priority="1075" stopIfTrue="1" operator="equal">
      <formula>"CW 2130-R11"</formula>
    </cfRule>
    <cfRule type="cellIs" dxfId="1075" priority="1076" stopIfTrue="1" operator="equal">
      <formula>"CW 3120-R2"</formula>
    </cfRule>
    <cfRule type="cellIs" dxfId="1074" priority="1077" stopIfTrue="1" operator="equal">
      <formula>"CW 3240-R7"</formula>
    </cfRule>
  </conditionalFormatting>
  <conditionalFormatting sqref="D158">
    <cfRule type="cellIs" dxfId="1073" priority="1072" stopIfTrue="1" operator="equal">
      <formula>"CW 2130-R11"</formula>
    </cfRule>
    <cfRule type="cellIs" dxfId="1072" priority="1073" stopIfTrue="1" operator="equal">
      <formula>"CW 3120-R2"</formula>
    </cfRule>
    <cfRule type="cellIs" dxfId="1071" priority="1074" stopIfTrue="1" operator="equal">
      <formula>"CW 3240-R7"</formula>
    </cfRule>
  </conditionalFormatting>
  <conditionalFormatting sqref="D159">
    <cfRule type="cellIs" dxfId="1070" priority="1069" stopIfTrue="1" operator="equal">
      <formula>"CW 2130-R11"</formula>
    </cfRule>
    <cfRule type="cellIs" dxfId="1069" priority="1070" stopIfTrue="1" operator="equal">
      <formula>"CW 3120-R2"</formula>
    </cfRule>
    <cfRule type="cellIs" dxfId="1068" priority="1071" stopIfTrue="1" operator="equal">
      <formula>"CW 3240-R7"</formula>
    </cfRule>
  </conditionalFormatting>
  <conditionalFormatting sqref="D160:D163">
    <cfRule type="cellIs" dxfId="1067" priority="1066" stopIfTrue="1" operator="equal">
      <formula>"CW 2130-R11"</formula>
    </cfRule>
    <cfRule type="cellIs" dxfId="1066" priority="1067" stopIfTrue="1" operator="equal">
      <formula>"CW 3120-R2"</formula>
    </cfRule>
    <cfRule type="cellIs" dxfId="1065" priority="1068" stopIfTrue="1" operator="equal">
      <formula>"CW 3240-R7"</formula>
    </cfRule>
  </conditionalFormatting>
  <conditionalFormatting sqref="D165:D166">
    <cfRule type="cellIs" dxfId="1064" priority="1063" stopIfTrue="1" operator="equal">
      <formula>"CW 2130-R11"</formula>
    </cfRule>
    <cfRule type="cellIs" dxfId="1063" priority="1064" stopIfTrue="1" operator="equal">
      <formula>"CW 3120-R2"</formula>
    </cfRule>
    <cfRule type="cellIs" dxfId="1062" priority="1065" stopIfTrue="1" operator="equal">
      <formula>"CW 3240-R7"</formula>
    </cfRule>
  </conditionalFormatting>
  <conditionalFormatting sqref="D167">
    <cfRule type="cellIs" dxfId="1061" priority="1060" stopIfTrue="1" operator="equal">
      <formula>"CW 2130-R11"</formula>
    </cfRule>
    <cfRule type="cellIs" dxfId="1060" priority="1061" stopIfTrue="1" operator="equal">
      <formula>"CW 3120-R2"</formula>
    </cfRule>
    <cfRule type="cellIs" dxfId="1059" priority="1062" stopIfTrue="1" operator="equal">
      <formula>"CW 3240-R7"</formula>
    </cfRule>
  </conditionalFormatting>
  <conditionalFormatting sqref="D164">
    <cfRule type="cellIs" dxfId="1058" priority="1054" stopIfTrue="1" operator="equal">
      <formula>"CW 2130-R11"</formula>
    </cfRule>
    <cfRule type="cellIs" dxfId="1057" priority="1055" stopIfTrue="1" operator="equal">
      <formula>"CW 3120-R2"</formula>
    </cfRule>
    <cfRule type="cellIs" dxfId="1056" priority="1056" stopIfTrue="1" operator="equal">
      <formula>"CW 3240-R7"</formula>
    </cfRule>
  </conditionalFormatting>
  <conditionalFormatting sqref="D168">
    <cfRule type="cellIs" dxfId="1055" priority="1057" stopIfTrue="1" operator="equal">
      <formula>"CW 2130-R11"</formula>
    </cfRule>
    <cfRule type="cellIs" dxfId="1054" priority="1058" stopIfTrue="1" operator="equal">
      <formula>"CW 3120-R2"</formula>
    </cfRule>
    <cfRule type="cellIs" dxfId="1053" priority="1059" stopIfTrue="1" operator="equal">
      <formula>"CW 3240-R7"</formula>
    </cfRule>
  </conditionalFormatting>
  <conditionalFormatting sqref="D170:D171">
    <cfRule type="cellIs" dxfId="1052" priority="1051" stopIfTrue="1" operator="equal">
      <formula>"CW 2130-R11"</formula>
    </cfRule>
    <cfRule type="cellIs" dxfId="1051" priority="1052" stopIfTrue="1" operator="equal">
      <formula>"CW 3120-R2"</formula>
    </cfRule>
    <cfRule type="cellIs" dxfId="1050" priority="1053" stopIfTrue="1" operator="equal">
      <formula>"CW 3240-R7"</formula>
    </cfRule>
  </conditionalFormatting>
  <conditionalFormatting sqref="D172">
    <cfRule type="cellIs" dxfId="1049" priority="1048" stopIfTrue="1" operator="equal">
      <formula>"CW 2130-R11"</formula>
    </cfRule>
    <cfRule type="cellIs" dxfId="1048" priority="1049" stopIfTrue="1" operator="equal">
      <formula>"CW 3120-R2"</formula>
    </cfRule>
    <cfRule type="cellIs" dxfId="1047" priority="1050" stopIfTrue="1" operator="equal">
      <formula>"CW 3240-R7"</formula>
    </cfRule>
  </conditionalFormatting>
  <conditionalFormatting sqref="D180">
    <cfRule type="cellIs" dxfId="1046" priority="1042" stopIfTrue="1" operator="equal">
      <formula>"CW 2130-R11"</formula>
    </cfRule>
    <cfRule type="cellIs" dxfId="1045" priority="1043" stopIfTrue="1" operator="equal">
      <formula>"CW 3120-R2"</formula>
    </cfRule>
    <cfRule type="cellIs" dxfId="1044" priority="1044" stopIfTrue="1" operator="equal">
      <formula>"CW 3240-R7"</formula>
    </cfRule>
  </conditionalFormatting>
  <conditionalFormatting sqref="D173:D176">
    <cfRule type="cellIs" dxfId="1043" priority="1045" stopIfTrue="1" operator="equal">
      <formula>"CW 2130-R11"</formula>
    </cfRule>
    <cfRule type="cellIs" dxfId="1042" priority="1046" stopIfTrue="1" operator="equal">
      <formula>"CW 3120-R2"</formula>
    </cfRule>
    <cfRule type="cellIs" dxfId="1041" priority="1047" stopIfTrue="1" operator="equal">
      <formula>"CW 3240-R7"</formula>
    </cfRule>
  </conditionalFormatting>
  <conditionalFormatting sqref="D177">
    <cfRule type="cellIs" dxfId="1040" priority="1039" stopIfTrue="1" operator="equal">
      <formula>"CW 2130-R11"</formula>
    </cfRule>
    <cfRule type="cellIs" dxfId="1039" priority="1040" stopIfTrue="1" operator="equal">
      <formula>"CW 3120-R2"</formula>
    </cfRule>
    <cfRule type="cellIs" dxfId="1038" priority="1041" stopIfTrue="1" operator="equal">
      <formula>"CW 3240-R7"</formula>
    </cfRule>
  </conditionalFormatting>
  <conditionalFormatting sqref="D178">
    <cfRule type="cellIs" dxfId="1037" priority="1036" stopIfTrue="1" operator="equal">
      <formula>"CW 2130-R11"</formula>
    </cfRule>
    <cfRule type="cellIs" dxfId="1036" priority="1037" stopIfTrue="1" operator="equal">
      <formula>"CW 3120-R2"</formula>
    </cfRule>
    <cfRule type="cellIs" dxfId="1035" priority="1038" stopIfTrue="1" operator="equal">
      <formula>"CW 3240-R7"</formula>
    </cfRule>
  </conditionalFormatting>
  <conditionalFormatting sqref="D182:D184">
    <cfRule type="cellIs" dxfId="1034" priority="1033" stopIfTrue="1" operator="equal">
      <formula>"CW 2130-R11"</formula>
    </cfRule>
    <cfRule type="cellIs" dxfId="1033" priority="1034" stopIfTrue="1" operator="equal">
      <formula>"CW 3120-R2"</formula>
    </cfRule>
    <cfRule type="cellIs" dxfId="1032" priority="1035" stopIfTrue="1" operator="equal">
      <formula>"CW 3240-R7"</formula>
    </cfRule>
  </conditionalFormatting>
  <conditionalFormatting sqref="D185">
    <cfRule type="cellIs" dxfId="1031" priority="1030" stopIfTrue="1" operator="equal">
      <formula>"CW 2130-R11"</formula>
    </cfRule>
    <cfRule type="cellIs" dxfId="1030" priority="1031" stopIfTrue="1" operator="equal">
      <formula>"CW 3120-R2"</formula>
    </cfRule>
    <cfRule type="cellIs" dxfId="1029" priority="1032" stopIfTrue="1" operator="equal">
      <formula>"CW 3240-R7"</formula>
    </cfRule>
  </conditionalFormatting>
  <conditionalFormatting sqref="D192:D194">
    <cfRule type="cellIs" dxfId="1028" priority="1027" stopIfTrue="1" operator="equal">
      <formula>"CW 2130-R11"</formula>
    </cfRule>
    <cfRule type="cellIs" dxfId="1027" priority="1028" stopIfTrue="1" operator="equal">
      <formula>"CW 3120-R2"</formula>
    </cfRule>
    <cfRule type="cellIs" dxfId="1026" priority="1029" stopIfTrue="1" operator="equal">
      <formula>"CW 3240-R7"</formula>
    </cfRule>
  </conditionalFormatting>
  <conditionalFormatting sqref="D195">
    <cfRule type="cellIs" dxfId="1025" priority="1024" stopIfTrue="1" operator="equal">
      <formula>"CW 2130-R11"</formula>
    </cfRule>
    <cfRule type="cellIs" dxfId="1024" priority="1025" stopIfTrue="1" operator="equal">
      <formula>"CW 3120-R2"</formula>
    </cfRule>
    <cfRule type="cellIs" dxfId="1023" priority="1026" stopIfTrue="1" operator="equal">
      <formula>"CW 3240-R7"</formula>
    </cfRule>
  </conditionalFormatting>
  <conditionalFormatting sqref="D197">
    <cfRule type="cellIs" dxfId="1022" priority="1021" stopIfTrue="1" operator="equal">
      <formula>"CW 2130-R11"</formula>
    </cfRule>
    <cfRule type="cellIs" dxfId="1021" priority="1022" stopIfTrue="1" operator="equal">
      <formula>"CW 3120-R2"</formula>
    </cfRule>
    <cfRule type="cellIs" dxfId="1020" priority="1023" stopIfTrue="1" operator="equal">
      <formula>"CW 3240-R7"</formula>
    </cfRule>
  </conditionalFormatting>
  <conditionalFormatting sqref="D199">
    <cfRule type="cellIs" dxfId="1019" priority="1018" stopIfTrue="1" operator="equal">
      <formula>"CW 2130-R11"</formula>
    </cfRule>
    <cfRule type="cellIs" dxfId="1018" priority="1019" stopIfTrue="1" operator="equal">
      <formula>"CW 3120-R2"</formula>
    </cfRule>
    <cfRule type="cellIs" dxfId="1017" priority="1020" stopIfTrue="1" operator="equal">
      <formula>"CW 3240-R7"</formula>
    </cfRule>
  </conditionalFormatting>
  <conditionalFormatting sqref="D201">
    <cfRule type="cellIs" dxfId="1016" priority="1015" stopIfTrue="1" operator="equal">
      <formula>"CW 2130-R11"</formula>
    </cfRule>
    <cfRule type="cellIs" dxfId="1015" priority="1016" stopIfTrue="1" operator="equal">
      <formula>"CW 3120-R2"</formula>
    </cfRule>
    <cfRule type="cellIs" dxfId="1014" priority="1017" stopIfTrue="1" operator="equal">
      <formula>"CW 3240-R7"</formula>
    </cfRule>
  </conditionalFormatting>
  <conditionalFormatting sqref="D203">
    <cfRule type="cellIs" dxfId="1013" priority="1012" stopIfTrue="1" operator="equal">
      <formula>"CW 2130-R11"</formula>
    </cfRule>
    <cfRule type="cellIs" dxfId="1012" priority="1013" stopIfTrue="1" operator="equal">
      <formula>"CW 3120-R2"</formula>
    </cfRule>
    <cfRule type="cellIs" dxfId="1011" priority="1014" stopIfTrue="1" operator="equal">
      <formula>"CW 3240-R7"</formula>
    </cfRule>
  </conditionalFormatting>
  <conditionalFormatting sqref="D205">
    <cfRule type="cellIs" dxfId="1010" priority="1010" stopIfTrue="1" operator="equal">
      <formula>"CW 3120-R2"</formula>
    </cfRule>
    <cfRule type="cellIs" dxfId="1009" priority="1011" stopIfTrue="1" operator="equal">
      <formula>"CW 3240-R7"</formula>
    </cfRule>
  </conditionalFormatting>
  <conditionalFormatting sqref="D206">
    <cfRule type="cellIs" dxfId="1008" priority="1007" stopIfTrue="1" operator="equal">
      <formula>"CW 2130-R11"</formula>
    </cfRule>
    <cfRule type="cellIs" dxfId="1007" priority="1008" stopIfTrue="1" operator="equal">
      <formula>"CW 3120-R2"</formula>
    </cfRule>
    <cfRule type="cellIs" dxfId="1006" priority="1009" stopIfTrue="1" operator="equal">
      <formula>"CW 3240-R7"</formula>
    </cfRule>
  </conditionalFormatting>
  <conditionalFormatting sqref="D207:D208">
    <cfRule type="cellIs" dxfId="1005" priority="1005" stopIfTrue="1" operator="equal">
      <formula>"CW 3120-R2"</formula>
    </cfRule>
    <cfRule type="cellIs" dxfId="1004" priority="1006" stopIfTrue="1" operator="equal">
      <formula>"CW 3240-R7"</formula>
    </cfRule>
  </conditionalFormatting>
  <conditionalFormatting sqref="D210">
    <cfRule type="cellIs" dxfId="1003" priority="1003" stopIfTrue="1" operator="equal">
      <formula>"CW 3120-R2"</formula>
    </cfRule>
    <cfRule type="cellIs" dxfId="1002" priority="1004" stopIfTrue="1" operator="equal">
      <formula>"CW 3240-R7"</formula>
    </cfRule>
  </conditionalFormatting>
  <conditionalFormatting sqref="D212">
    <cfRule type="cellIs" dxfId="1001" priority="1001" stopIfTrue="1" operator="equal">
      <formula>"CW 3120-R2"</formula>
    </cfRule>
    <cfRule type="cellIs" dxfId="1000" priority="1002" stopIfTrue="1" operator="equal">
      <formula>"CW 3240-R7"</formula>
    </cfRule>
  </conditionalFormatting>
  <conditionalFormatting sqref="D211">
    <cfRule type="cellIs" dxfId="999" priority="999" stopIfTrue="1" operator="equal">
      <formula>"CW 3120-R2"</formula>
    </cfRule>
    <cfRule type="cellIs" dxfId="998" priority="1000" stopIfTrue="1" operator="equal">
      <formula>"CW 3240-R7"</formula>
    </cfRule>
  </conditionalFormatting>
  <conditionalFormatting sqref="D213">
    <cfRule type="cellIs" dxfId="997" priority="997" stopIfTrue="1" operator="equal">
      <formula>"CW 3120-R2"</formula>
    </cfRule>
    <cfRule type="cellIs" dxfId="996" priority="998" stopIfTrue="1" operator="equal">
      <formula>"CW 3240-R7"</formula>
    </cfRule>
  </conditionalFormatting>
  <conditionalFormatting sqref="D214">
    <cfRule type="cellIs" dxfId="995" priority="995" stopIfTrue="1" operator="equal">
      <formula>"CW 3120-R2"</formula>
    </cfRule>
    <cfRule type="cellIs" dxfId="994" priority="996" stopIfTrue="1" operator="equal">
      <formula>"CW 3240-R7"</formula>
    </cfRule>
  </conditionalFormatting>
  <conditionalFormatting sqref="D215">
    <cfRule type="cellIs" dxfId="993" priority="993" stopIfTrue="1" operator="equal">
      <formula>"CW 3120-R2"</formula>
    </cfRule>
    <cfRule type="cellIs" dxfId="992" priority="994" stopIfTrue="1" operator="equal">
      <formula>"CW 3240-R7"</formula>
    </cfRule>
  </conditionalFormatting>
  <conditionalFormatting sqref="D218">
    <cfRule type="cellIs" dxfId="991" priority="991" stopIfTrue="1" operator="equal">
      <formula>"CW 3120-R2"</formula>
    </cfRule>
    <cfRule type="cellIs" dxfId="990" priority="992" stopIfTrue="1" operator="equal">
      <formula>"CW 3240-R7"</formula>
    </cfRule>
  </conditionalFormatting>
  <conditionalFormatting sqref="D219">
    <cfRule type="cellIs" dxfId="989" priority="989" stopIfTrue="1" operator="equal">
      <formula>"CW 3120-R2"</formula>
    </cfRule>
    <cfRule type="cellIs" dxfId="988" priority="990" stopIfTrue="1" operator="equal">
      <formula>"CW 3240-R7"</formula>
    </cfRule>
  </conditionalFormatting>
  <conditionalFormatting sqref="D227">
    <cfRule type="cellIs" dxfId="987" priority="974" stopIfTrue="1" operator="equal">
      <formula>"CW 3120-R2"</formula>
    </cfRule>
    <cfRule type="cellIs" dxfId="986" priority="975" stopIfTrue="1" operator="equal">
      <formula>"CW 3240-R7"</formula>
    </cfRule>
  </conditionalFormatting>
  <conditionalFormatting sqref="D220">
    <cfRule type="cellIs" dxfId="985" priority="987" stopIfTrue="1" operator="equal">
      <formula>"CW 3120-R2"</formula>
    </cfRule>
    <cfRule type="cellIs" dxfId="984" priority="988" stopIfTrue="1" operator="equal">
      <formula>"CW 3240-R7"</formula>
    </cfRule>
  </conditionalFormatting>
  <conditionalFormatting sqref="D221">
    <cfRule type="cellIs" dxfId="983" priority="985" stopIfTrue="1" operator="equal">
      <formula>"CW 3120-R2"</formula>
    </cfRule>
    <cfRule type="cellIs" dxfId="982" priority="986" stopIfTrue="1" operator="equal">
      <formula>"CW 3240-R7"</formula>
    </cfRule>
  </conditionalFormatting>
  <conditionalFormatting sqref="D225">
    <cfRule type="cellIs" dxfId="981" priority="978" stopIfTrue="1" operator="equal">
      <formula>"CW 3120-R2"</formula>
    </cfRule>
    <cfRule type="cellIs" dxfId="980" priority="979" stopIfTrue="1" operator="equal">
      <formula>"CW 3240-R7"</formula>
    </cfRule>
  </conditionalFormatting>
  <conditionalFormatting sqref="D222">
    <cfRule type="cellIs" dxfId="979" priority="983" stopIfTrue="1" operator="equal">
      <formula>"CW 3120-R2"</formula>
    </cfRule>
    <cfRule type="cellIs" dxfId="978" priority="984" stopIfTrue="1" operator="equal">
      <formula>"CW 3240-R7"</formula>
    </cfRule>
  </conditionalFormatting>
  <conditionalFormatting sqref="D226">
    <cfRule type="cellIs" dxfId="977" priority="976" stopIfTrue="1" operator="equal">
      <formula>"CW 3120-R2"</formula>
    </cfRule>
    <cfRule type="cellIs" dxfId="976" priority="977" stopIfTrue="1" operator="equal">
      <formula>"CW 3240-R7"</formula>
    </cfRule>
  </conditionalFormatting>
  <conditionalFormatting sqref="D224">
    <cfRule type="cellIs" dxfId="975" priority="980" stopIfTrue="1" operator="equal">
      <formula>"CW 2130-R11"</formula>
    </cfRule>
    <cfRule type="cellIs" dxfId="974" priority="981" stopIfTrue="1" operator="equal">
      <formula>"CW 3120-R2"</formula>
    </cfRule>
    <cfRule type="cellIs" dxfId="973" priority="982" stopIfTrue="1" operator="equal">
      <formula>"CW 3240-R7"</formula>
    </cfRule>
  </conditionalFormatting>
  <conditionalFormatting sqref="D230">
    <cfRule type="cellIs" dxfId="972" priority="971" stopIfTrue="1" operator="equal">
      <formula>"CW 2130-R11"</formula>
    </cfRule>
    <cfRule type="cellIs" dxfId="971" priority="972" stopIfTrue="1" operator="equal">
      <formula>"CW 3120-R2"</formula>
    </cfRule>
    <cfRule type="cellIs" dxfId="970" priority="973" stopIfTrue="1" operator="equal">
      <formula>"CW 3240-R7"</formula>
    </cfRule>
  </conditionalFormatting>
  <conditionalFormatting sqref="D232:D233">
    <cfRule type="cellIs" dxfId="969" priority="968" stopIfTrue="1" operator="equal">
      <formula>"CW 2130-R11"</formula>
    </cfRule>
    <cfRule type="cellIs" dxfId="968" priority="969" stopIfTrue="1" operator="equal">
      <formula>"CW 3120-R2"</formula>
    </cfRule>
    <cfRule type="cellIs" dxfId="967" priority="970" stopIfTrue="1" operator="equal">
      <formula>"CW 3240-R7"</formula>
    </cfRule>
  </conditionalFormatting>
  <conditionalFormatting sqref="D235:D236">
    <cfRule type="cellIs" dxfId="966" priority="965" stopIfTrue="1" operator="equal">
      <formula>"CW 2130-R11"</formula>
    </cfRule>
    <cfRule type="cellIs" dxfId="965" priority="966" stopIfTrue="1" operator="equal">
      <formula>"CW 3120-R2"</formula>
    </cfRule>
    <cfRule type="cellIs" dxfId="964" priority="967" stopIfTrue="1" operator="equal">
      <formula>"CW 3240-R7"</formula>
    </cfRule>
  </conditionalFormatting>
  <conditionalFormatting sqref="D270:D274">
    <cfRule type="cellIs" dxfId="963" priority="962" stopIfTrue="1" operator="equal">
      <formula>"CW 2130-R11"</formula>
    </cfRule>
    <cfRule type="cellIs" dxfId="962" priority="963" stopIfTrue="1" operator="equal">
      <formula>"CW 3120-R2"</formula>
    </cfRule>
    <cfRule type="cellIs" dxfId="961" priority="964" stopIfTrue="1" operator="equal">
      <formula>"CW 3240-R7"</formula>
    </cfRule>
  </conditionalFormatting>
  <conditionalFormatting sqref="D241">
    <cfRule type="cellIs" dxfId="960" priority="959" stopIfTrue="1" operator="equal">
      <formula>"CW 2130-R11"</formula>
    </cfRule>
    <cfRule type="cellIs" dxfId="959" priority="960" stopIfTrue="1" operator="equal">
      <formula>"CW 3120-R2"</formula>
    </cfRule>
    <cfRule type="cellIs" dxfId="958" priority="961" stopIfTrue="1" operator="equal">
      <formula>"CW 3240-R7"</formula>
    </cfRule>
  </conditionalFormatting>
  <conditionalFormatting sqref="D242">
    <cfRule type="cellIs" dxfId="957" priority="956" stopIfTrue="1" operator="equal">
      <formula>"CW 2130-R11"</formula>
    </cfRule>
    <cfRule type="cellIs" dxfId="956" priority="957" stopIfTrue="1" operator="equal">
      <formula>"CW 3120-R2"</formula>
    </cfRule>
    <cfRule type="cellIs" dxfId="955" priority="958" stopIfTrue="1" operator="equal">
      <formula>"CW 3240-R7"</formula>
    </cfRule>
  </conditionalFormatting>
  <conditionalFormatting sqref="D243">
    <cfRule type="cellIs" dxfId="954" priority="953" stopIfTrue="1" operator="equal">
      <formula>"CW 2130-R11"</formula>
    </cfRule>
    <cfRule type="cellIs" dxfId="953" priority="954" stopIfTrue="1" operator="equal">
      <formula>"CW 3120-R2"</formula>
    </cfRule>
    <cfRule type="cellIs" dxfId="952" priority="955" stopIfTrue="1" operator="equal">
      <formula>"CW 3240-R7"</formula>
    </cfRule>
  </conditionalFormatting>
  <conditionalFormatting sqref="D309">
    <cfRule type="cellIs" dxfId="951" priority="866" stopIfTrue="1" operator="equal">
      <formula>"CW 2130-R11"</formula>
    </cfRule>
    <cfRule type="cellIs" dxfId="950" priority="867" stopIfTrue="1" operator="equal">
      <formula>"CW 3120-R2"</formula>
    </cfRule>
    <cfRule type="cellIs" dxfId="949" priority="868" stopIfTrue="1" operator="equal">
      <formula>"CW 3240-R7"</formula>
    </cfRule>
  </conditionalFormatting>
  <conditionalFormatting sqref="D375">
    <cfRule type="cellIs" dxfId="948" priority="774" stopIfTrue="1" operator="equal">
      <formula>"CW 2130-R11"</formula>
    </cfRule>
    <cfRule type="cellIs" dxfId="947" priority="775" stopIfTrue="1" operator="equal">
      <formula>"CW 3120-R2"</formula>
    </cfRule>
    <cfRule type="cellIs" dxfId="946" priority="776" stopIfTrue="1" operator="equal">
      <formula>"CW 3240-R7"</formula>
    </cfRule>
  </conditionalFormatting>
  <conditionalFormatting sqref="D245">
    <cfRule type="cellIs" dxfId="945" priority="950" stopIfTrue="1" operator="equal">
      <formula>"CW 2130-R11"</formula>
    </cfRule>
    <cfRule type="cellIs" dxfId="944" priority="951" stopIfTrue="1" operator="equal">
      <formula>"CW 3120-R2"</formula>
    </cfRule>
    <cfRule type="cellIs" dxfId="943" priority="952" stopIfTrue="1" operator="equal">
      <formula>"CW 3240-R7"</formula>
    </cfRule>
  </conditionalFormatting>
  <conditionalFormatting sqref="D246">
    <cfRule type="cellIs" dxfId="942" priority="947" stopIfTrue="1" operator="equal">
      <formula>"CW 2130-R11"</formula>
    </cfRule>
    <cfRule type="cellIs" dxfId="941" priority="948" stopIfTrue="1" operator="equal">
      <formula>"CW 3120-R2"</formula>
    </cfRule>
    <cfRule type="cellIs" dxfId="940" priority="949" stopIfTrue="1" operator="equal">
      <formula>"CW 3240-R7"</formula>
    </cfRule>
  </conditionalFormatting>
  <conditionalFormatting sqref="D247">
    <cfRule type="cellIs" dxfId="939" priority="944" stopIfTrue="1" operator="equal">
      <formula>"CW 2130-R11"</formula>
    </cfRule>
    <cfRule type="cellIs" dxfId="938" priority="945" stopIfTrue="1" operator="equal">
      <formula>"CW 3120-R2"</formula>
    </cfRule>
    <cfRule type="cellIs" dxfId="937" priority="946" stopIfTrue="1" operator="equal">
      <formula>"CW 3240-R7"</formula>
    </cfRule>
  </conditionalFormatting>
  <conditionalFormatting sqref="D248:D251">
    <cfRule type="cellIs" dxfId="936" priority="941" stopIfTrue="1" operator="equal">
      <formula>"CW 2130-R11"</formula>
    </cfRule>
    <cfRule type="cellIs" dxfId="935" priority="942" stopIfTrue="1" operator="equal">
      <formula>"CW 3120-R2"</formula>
    </cfRule>
    <cfRule type="cellIs" dxfId="934" priority="943" stopIfTrue="1" operator="equal">
      <formula>"CW 3240-R7"</formula>
    </cfRule>
  </conditionalFormatting>
  <conditionalFormatting sqref="D313">
    <cfRule type="cellIs" dxfId="933" priority="857" stopIfTrue="1" operator="equal">
      <formula>"CW 2130-R11"</formula>
    </cfRule>
    <cfRule type="cellIs" dxfId="932" priority="858" stopIfTrue="1" operator="equal">
      <formula>"CW 3120-R2"</formula>
    </cfRule>
    <cfRule type="cellIs" dxfId="931" priority="859" stopIfTrue="1" operator="equal">
      <formula>"CW 3240-R7"</formula>
    </cfRule>
  </conditionalFormatting>
  <conditionalFormatting sqref="D255:D256">
    <cfRule type="cellIs" dxfId="930" priority="938" stopIfTrue="1" operator="equal">
      <formula>"CW 2130-R11"</formula>
    </cfRule>
    <cfRule type="cellIs" dxfId="929" priority="939" stopIfTrue="1" operator="equal">
      <formula>"CW 3120-R2"</formula>
    </cfRule>
    <cfRule type="cellIs" dxfId="928" priority="940" stopIfTrue="1" operator="equal">
      <formula>"CW 3240-R7"</formula>
    </cfRule>
  </conditionalFormatting>
  <conditionalFormatting sqref="D257">
    <cfRule type="cellIs" dxfId="927" priority="935" stopIfTrue="1" operator="equal">
      <formula>"CW 2130-R11"</formula>
    </cfRule>
    <cfRule type="cellIs" dxfId="926" priority="936" stopIfTrue="1" operator="equal">
      <formula>"CW 3120-R2"</formula>
    </cfRule>
    <cfRule type="cellIs" dxfId="925" priority="937" stopIfTrue="1" operator="equal">
      <formula>"CW 3240-R7"</formula>
    </cfRule>
  </conditionalFormatting>
  <conditionalFormatting sqref="D258">
    <cfRule type="cellIs" dxfId="924" priority="932" stopIfTrue="1" operator="equal">
      <formula>"CW 2130-R11"</formula>
    </cfRule>
    <cfRule type="cellIs" dxfId="923" priority="933" stopIfTrue="1" operator="equal">
      <formula>"CW 3120-R2"</formula>
    </cfRule>
    <cfRule type="cellIs" dxfId="922" priority="934" stopIfTrue="1" operator="equal">
      <formula>"CW 3240-R7"</formula>
    </cfRule>
  </conditionalFormatting>
  <conditionalFormatting sqref="D260">
    <cfRule type="cellIs" dxfId="921" priority="929" stopIfTrue="1" operator="equal">
      <formula>"CW 2130-R11"</formula>
    </cfRule>
    <cfRule type="cellIs" dxfId="920" priority="930" stopIfTrue="1" operator="equal">
      <formula>"CW 3120-R2"</formula>
    </cfRule>
    <cfRule type="cellIs" dxfId="919" priority="931" stopIfTrue="1" operator="equal">
      <formula>"CW 3240-R7"</formula>
    </cfRule>
  </conditionalFormatting>
  <conditionalFormatting sqref="D261:D264">
    <cfRule type="cellIs" dxfId="918" priority="926" stopIfTrue="1" operator="equal">
      <formula>"CW 2130-R11"</formula>
    </cfRule>
    <cfRule type="cellIs" dxfId="917" priority="927" stopIfTrue="1" operator="equal">
      <formula>"CW 3120-R2"</formula>
    </cfRule>
    <cfRule type="cellIs" dxfId="916" priority="928" stopIfTrue="1" operator="equal">
      <formula>"CW 3240-R7"</formula>
    </cfRule>
  </conditionalFormatting>
  <conditionalFormatting sqref="D265">
    <cfRule type="cellIs" dxfId="915" priority="923" stopIfTrue="1" operator="equal">
      <formula>"CW 2130-R11"</formula>
    </cfRule>
    <cfRule type="cellIs" dxfId="914" priority="924" stopIfTrue="1" operator="equal">
      <formula>"CW 3120-R2"</formula>
    </cfRule>
    <cfRule type="cellIs" dxfId="913" priority="925" stopIfTrue="1" operator="equal">
      <formula>"CW 3240-R7"</formula>
    </cfRule>
  </conditionalFormatting>
  <conditionalFormatting sqref="D268">
    <cfRule type="cellIs" dxfId="912" priority="920" stopIfTrue="1" operator="equal">
      <formula>"CW 2130-R11"</formula>
    </cfRule>
    <cfRule type="cellIs" dxfId="911" priority="921" stopIfTrue="1" operator="equal">
      <formula>"CW 3120-R2"</formula>
    </cfRule>
    <cfRule type="cellIs" dxfId="910" priority="922" stopIfTrue="1" operator="equal">
      <formula>"CW 3240-R7"</formula>
    </cfRule>
  </conditionalFormatting>
  <conditionalFormatting sqref="D269">
    <cfRule type="cellIs" dxfId="909" priority="917" stopIfTrue="1" operator="equal">
      <formula>"CW 2130-R11"</formula>
    </cfRule>
    <cfRule type="cellIs" dxfId="908" priority="918" stopIfTrue="1" operator="equal">
      <formula>"CW 3120-R2"</formula>
    </cfRule>
    <cfRule type="cellIs" dxfId="907" priority="919" stopIfTrue="1" operator="equal">
      <formula>"CW 3240-R7"</formula>
    </cfRule>
  </conditionalFormatting>
  <conditionalFormatting sqref="D275:D277">
    <cfRule type="cellIs" dxfId="906" priority="914" stopIfTrue="1" operator="equal">
      <formula>"CW 2130-R11"</formula>
    </cfRule>
    <cfRule type="cellIs" dxfId="905" priority="915" stopIfTrue="1" operator="equal">
      <formula>"CW 3120-R2"</formula>
    </cfRule>
    <cfRule type="cellIs" dxfId="904" priority="916" stopIfTrue="1" operator="equal">
      <formula>"CW 3240-R7"</formula>
    </cfRule>
  </conditionalFormatting>
  <conditionalFormatting sqref="D280">
    <cfRule type="cellIs" dxfId="903" priority="911" stopIfTrue="1" operator="equal">
      <formula>"CW 2130-R11"</formula>
    </cfRule>
    <cfRule type="cellIs" dxfId="902" priority="912" stopIfTrue="1" operator="equal">
      <formula>"CW 3120-R2"</formula>
    </cfRule>
    <cfRule type="cellIs" dxfId="901" priority="913" stopIfTrue="1" operator="equal">
      <formula>"CW 3240-R7"</formula>
    </cfRule>
  </conditionalFormatting>
  <conditionalFormatting sqref="D346">
    <cfRule type="cellIs" dxfId="900" priority="815" stopIfTrue="1" operator="equal">
      <formula>"CW 2130-R11"</formula>
    </cfRule>
    <cfRule type="cellIs" dxfId="899" priority="816" stopIfTrue="1" operator="equal">
      <formula>"CW 3120-R2"</formula>
    </cfRule>
    <cfRule type="cellIs" dxfId="898" priority="817" stopIfTrue="1" operator="equal">
      <formula>"CW 3240-R7"</formula>
    </cfRule>
  </conditionalFormatting>
  <conditionalFormatting sqref="D502">
    <cfRule type="cellIs" dxfId="897" priority="639" stopIfTrue="1" operator="equal">
      <formula>"CW 2130-R11"</formula>
    </cfRule>
    <cfRule type="cellIs" dxfId="896" priority="640" stopIfTrue="1" operator="equal">
      <formula>"CW 3120-R2"</formula>
    </cfRule>
    <cfRule type="cellIs" dxfId="895" priority="641" stopIfTrue="1" operator="equal">
      <formula>"CW 3240-R7"</formula>
    </cfRule>
  </conditionalFormatting>
  <conditionalFormatting sqref="D282">
    <cfRule type="cellIs" dxfId="894" priority="908" stopIfTrue="1" operator="equal">
      <formula>"CW 2130-R11"</formula>
    </cfRule>
    <cfRule type="cellIs" dxfId="893" priority="909" stopIfTrue="1" operator="equal">
      <formula>"CW 3120-R2"</formula>
    </cfRule>
    <cfRule type="cellIs" dxfId="892" priority="910" stopIfTrue="1" operator="equal">
      <formula>"CW 3240-R7"</formula>
    </cfRule>
  </conditionalFormatting>
  <conditionalFormatting sqref="D410">
    <cfRule type="cellIs" dxfId="891" priority="732" stopIfTrue="1" operator="equal">
      <formula>"CW 2130-R11"</formula>
    </cfRule>
    <cfRule type="cellIs" dxfId="890" priority="733" stopIfTrue="1" operator="equal">
      <formula>"CW 3120-R2"</formula>
    </cfRule>
    <cfRule type="cellIs" dxfId="889" priority="734" stopIfTrue="1" operator="equal">
      <formula>"CW 3240-R7"</formula>
    </cfRule>
  </conditionalFormatting>
  <conditionalFormatting sqref="D284">
    <cfRule type="cellIs" dxfId="888" priority="906" stopIfTrue="1" operator="equal">
      <formula>"CW 3120-R2"</formula>
    </cfRule>
    <cfRule type="cellIs" dxfId="887" priority="907" stopIfTrue="1" operator="equal">
      <formula>"CW 3240-R7"</formula>
    </cfRule>
  </conditionalFormatting>
  <conditionalFormatting sqref="D477">
    <cfRule type="cellIs" dxfId="886" priority="686" stopIfTrue="1" operator="equal">
      <formula>"CW 2130-R11"</formula>
    </cfRule>
    <cfRule type="cellIs" dxfId="885" priority="687" stopIfTrue="1" operator="equal">
      <formula>"CW 3120-R2"</formula>
    </cfRule>
    <cfRule type="cellIs" dxfId="884" priority="688" stopIfTrue="1" operator="equal">
      <formula>"CW 3240-R7"</formula>
    </cfRule>
  </conditionalFormatting>
  <conditionalFormatting sqref="D286">
    <cfRule type="cellIs" dxfId="883" priority="904" stopIfTrue="1" operator="equal">
      <formula>"CW 3120-R2"</formula>
    </cfRule>
    <cfRule type="cellIs" dxfId="882" priority="905" stopIfTrue="1" operator="equal">
      <formula>"CW 3240-R7"</formula>
    </cfRule>
  </conditionalFormatting>
  <conditionalFormatting sqref="D285">
    <cfRule type="cellIs" dxfId="881" priority="902" stopIfTrue="1" operator="equal">
      <formula>"CW 3120-R2"</formula>
    </cfRule>
    <cfRule type="cellIs" dxfId="880" priority="903" stopIfTrue="1" operator="equal">
      <formula>"CW 3240-R7"</formula>
    </cfRule>
  </conditionalFormatting>
  <conditionalFormatting sqref="D479">
    <cfRule type="cellIs" dxfId="879" priority="684" stopIfTrue="1" operator="equal">
      <formula>"CW 3120-R2"</formula>
    </cfRule>
    <cfRule type="cellIs" dxfId="878" priority="685" stopIfTrue="1" operator="equal">
      <formula>"CW 3240-R7"</formula>
    </cfRule>
  </conditionalFormatting>
  <conditionalFormatting sqref="D287">
    <cfRule type="cellIs" dxfId="877" priority="900" stopIfTrue="1" operator="equal">
      <formula>"CW 3120-R2"</formula>
    </cfRule>
    <cfRule type="cellIs" dxfId="876" priority="901" stopIfTrue="1" operator="equal">
      <formula>"CW 3240-R7"</formula>
    </cfRule>
  </conditionalFormatting>
  <conditionalFormatting sqref="D288">
    <cfRule type="cellIs" dxfId="875" priority="898" stopIfTrue="1" operator="equal">
      <formula>"CW 3120-R2"</formula>
    </cfRule>
    <cfRule type="cellIs" dxfId="874" priority="899" stopIfTrue="1" operator="equal">
      <formula>"CW 3240-R7"</formula>
    </cfRule>
  </conditionalFormatting>
  <conditionalFormatting sqref="D289">
    <cfRule type="cellIs" dxfId="873" priority="896" stopIfTrue="1" operator="equal">
      <formula>"CW 3120-R2"</formula>
    </cfRule>
    <cfRule type="cellIs" dxfId="872" priority="897" stopIfTrue="1" operator="equal">
      <formula>"CW 3240-R7"</formula>
    </cfRule>
  </conditionalFormatting>
  <conditionalFormatting sqref="D293">
    <cfRule type="cellIs" dxfId="871" priority="892" stopIfTrue="1" operator="equal">
      <formula>"CW 3120-R2"</formula>
    </cfRule>
    <cfRule type="cellIs" dxfId="870" priority="893" stopIfTrue="1" operator="equal">
      <formula>"CW 3240-R7"</formula>
    </cfRule>
  </conditionalFormatting>
  <conditionalFormatting sqref="D294">
    <cfRule type="cellIs" dxfId="869" priority="890" stopIfTrue="1" operator="equal">
      <formula>"CW 3120-R2"</formula>
    </cfRule>
    <cfRule type="cellIs" dxfId="868" priority="891" stopIfTrue="1" operator="equal">
      <formula>"CW 3240-R7"</formula>
    </cfRule>
  </conditionalFormatting>
  <conditionalFormatting sqref="D292">
    <cfRule type="cellIs" dxfId="867" priority="894" stopIfTrue="1" operator="equal">
      <formula>"CW 3120-R2"</formula>
    </cfRule>
    <cfRule type="cellIs" dxfId="866" priority="895" stopIfTrue="1" operator="equal">
      <formula>"CW 3240-R7"</formula>
    </cfRule>
  </conditionalFormatting>
  <conditionalFormatting sqref="D357">
    <cfRule type="cellIs" dxfId="865" priority="801" stopIfTrue="1" operator="equal">
      <formula>"CW 3120-R2"</formula>
    </cfRule>
    <cfRule type="cellIs" dxfId="864" priority="802" stopIfTrue="1" operator="equal">
      <formula>"CW 3240-R7"</formula>
    </cfRule>
  </conditionalFormatting>
  <conditionalFormatting sqref="D298">
    <cfRule type="cellIs" dxfId="863" priority="887" stopIfTrue="1" operator="equal">
      <formula>"CW 2130-R11"</formula>
    </cfRule>
    <cfRule type="cellIs" dxfId="862" priority="888" stopIfTrue="1" operator="equal">
      <formula>"CW 3120-R2"</formula>
    </cfRule>
    <cfRule type="cellIs" dxfId="861" priority="889" stopIfTrue="1" operator="equal">
      <formula>"CW 3240-R7"</formula>
    </cfRule>
  </conditionalFormatting>
  <conditionalFormatting sqref="D300:D301">
    <cfRule type="cellIs" dxfId="860" priority="884" stopIfTrue="1" operator="equal">
      <formula>"CW 2130-R11"</formula>
    </cfRule>
    <cfRule type="cellIs" dxfId="859" priority="885" stopIfTrue="1" operator="equal">
      <formula>"CW 3120-R2"</formula>
    </cfRule>
    <cfRule type="cellIs" dxfId="858" priority="886" stopIfTrue="1" operator="equal">
      <formula>"CW 3240-R7"</formula>
    </cfRule>
  </conditionalFormatting>
  <conditionalFormatting sqref="D303:D304">
    <cfRule type="cellIs" dxfId="857" priority="881" stopIfTrue="1" operator="equal">
      <formula>"CW 2130-R11"</formula>
    </cfRule>
    <cfRule type="cellIs" dxfId="856" priority="882" stopIfTrue="1" operator="equal">
      <formula>"CW 3120-R2"</formula>
    </cfRule>
    <cfRule type="cellIs" dxfId="855" priority="883" stopIfTrue="1" operator="equal">
      <formula>"CW 3240-R7"</formula>
    </cfRule>
  </conditionalFormatting>
  <conditionalFormatting sqref="D296">
    <cfRule type="cellIs" dxfId="854" priority="878" stopIfTrue="1" operator="equal">
      <formula>"CW 2130-R11"</formula>
    </cfRule>
    <cfRule type="cellIs" dxfId="853" priority="879" stopIfTrue="1" operator="equal">
      <formula>"CW 3120-R2"</formula>
    </cfRule>
    <cfRule type="cellIs" dxfId="852" priority="880" stopIfTrue="1" operator="equal">
      <formula>"CW 3240-R7"</formula>
    </cfRule>
  </conditionalFormatting>
  <conditionalFormatting sqref="D299">
    <cfRule type="cellIs" dxfId="851" priority="875" stopIfTrue="1" operator="equal">
      <formula>"CW 2130-R11"</formula>
    </cfRule>
    <cfRule type="cellIs" dxfId="850" priority="876" stopIfTrue="1" operator="equal">
      <formula>"CW 3120-R2"</formula>
    </cfRule>
    <cfRule type="cellIs" dxfId="849" priority="877" stopIfTrue="1" operator="equal">
      <formula>"CW 3240-R7"</formula>
    </cfRule>
  </conditionalFormatting>
  <conditionalFormatting sqref="D231">
    <cfRule type="cellIs" dxfId="848" priority="872" stopIfTrue="1" operator="equal">
      <formula>"CW 2130-R11"</formula>
    </cfRule>
    <cfRule type="cellIs" dxfId="847" priority="873" stopIfTrue="1" operator="equal">
      <formula>"CW 3120-R2"</formula>
    </cfRule>
    <cfRule type="cellIs" dxfId="846" priority="874" stopIfTrue="1" operator="equal">
      <formula>"CW 3240-R7"</formula>
    </cfRule>
  </conditionalFormatting>
  <conditionalFormatting sqref="D338:D342">
    <cfRule type="cellIs" dxfId="845" priority="869" stopIfTrue="1" operator="equal">
      <formula>"CW 2130-R11"</formula>
    </cfRule>
    <cfRule type="cellIs" dxfId="844" priority="870" stopIfTrue="1" operator="equal">
      <formula>"CW 3120-R2"</formula>
    </cfRule>
    <cfRule type="cellIs" dxfId="843" priority="871" stopIfTrue="1" operator="equal">
      <formula>"CW 3240-R7"</formula>
    </cfRule>
  </conditionalFormatting>
  <conditionalFormatting sqref="D310">
    <cfRule type="cellIs" dxfId="842" priority="863" stopIfTrue="1" operator="equal">
      <formula>"CW 2130-R11"</formula>
    </cfRule>
    <cfRule type="cellIs" dxfId="841" priority="864" stopIfTrue="1" operator="equal">
      <formula>"CW 3120-R2"</formula>
    </cfRule>
    <cfRule type="cellIs" dxfId="840" priority="865" stopIfTrue="1" operator="equal">
      <formula>"CW 3240-R7"</formula>
    </cfRule>
  </conditionalFormatting>
  <conditionalFormatting sqref="D311">
    <cfRule type="cellIs" dxfId="839" priority="860" stopIfTrue="1" operator="equal">
      <formula>"CW 2130-R11"</formula>
    </cfRule>
    <cfRule type="cellIs" dxfId="838" priority="861" stopIfTrue="1" operator="equal">
      <formula>"CW 3120-R2"</formula>
    </cfRule>
    <cfRule type="cellIs" dxfId="837" priority="862" stopIfTrue="1" operator="equal">
      <formula>"CW 3240-R7"</formula>
    </cfRule>
  </conditionalFormatting>
  <conditionalFormatting sqref="D314">
    <cfRule type="cellIs" dxfId="836" priority="854" stopIfTrue="1" operator="equal">
      <formula>"CW 2130-R11"</formula>
    </cfRule>
    <cfRule type="cellIs" dxfId="835" priority="855" stopIfTrue="1" operator="equal">
      <formula>"CW 3120-R2"</formula>
    </cfRule>
    <cfRule type="cellIs" dxfId="834" priority="856" stopIfTrue="1" operator="equal">
      <formula>"CW 3240-R7"</formula>
    </cfRule>
  </conditionalFormatting>
  <conditionalFormatting sqref="D315">
    <cfRule type="cellIs" dxfId="833" priority="851" stopIfTrue="1" operator="equal">
      <formula>"CW 2130-R11"</formula>
    </cfRule>
    <cfRule type="cellIs" dxfId="832" priority="852" stopIfTrue="1" operator="equal">
      <formula>"CW 3120-R2"</formula>
    </cfRule>
    <cfRule type="cellIs" dxfId="831" priority="853" stopIfTrue="1" operator="equal">
      <formula>"CW 3240-R7"</formula>
    </cfRule>
  </conditionalFormatting>
  <conditionalFormatting sqref="D316:D319">
    <cfRule type="cellIs" dxfId="830" priority="848" stopIfTrue="1" operator="equal">
      <formula>"CW 2130-R11"</formula>
    </cfRule>
    <cfRule type="cellIs" dxfId="829" priority="849" stopIfTrue="1" operator="equal">
      <formula>"CW 3120-R2"</formula>
    </cfRule>
    <cfRule type="cellIs" dxfId="828" priority="850" stopIfTrue="1" operator="equal">
      <formula>"CW 3240-R7"</formula>
    </cfRule>
  </conditionalFormatting>
  <conditionalFormatting sqref="D323:D324">
    <cfRule type="cellIs" dxfId="827" priority="845" stopIfTrue="1" operator="equal">
      <formula>"CW 2130-R11"</formula>
    </cfRule>
    <cfRule type="cellIs" dxfId="826" priority="846" stopIfTrue="1" operator="equal">
      <formula>"CW 3120-R2"</formula>
    </cfRule>
    <cfRule type="cellIs" dxfId="825" priority="847" stopIfTrue="1" operator="equal">
      <formula>"CW 3240-R7"</formula>
    </cfRule>
  </conditionalFormatting>
  <conditionalFormatting sqref="D325">
    <cfRule type="cellIs" dxfId="824" priority="842" stopIfTrue="1" operator="equal">
      <formula>"CW 2130-R11"</formula>
    </cfRule>
    <cfRule type="cellIs" dxfId="823" priority="843" stopIfTrue="1" operator="equal">
      <formula>"CW 3120-R2"</formula>
    </cfRule>
    <cfRule type="cellIs" dxfId="822" priority="844" stopIfTrue="1" operator="equal">
      <formula>"CW 3240-R7"</formula>
    </cfRule>
  </conditionalFormatting>
  <conditionalFormatting sqref="D326">
    <cfRule type="cellIs" dxfId="821" priority="839" stopIfTrue="1" operator="equal">
      <formula>"CW 2130-R11"</formula>
    </cfRule>
    <cfRule type="cellIs" dxfId="820" priority="840" stopIfTrue="1" operator="equal">
      <formula>"CW 3120-R2"</formula>
    </cfRule>
    <cfRule type="cellIs" dxfId="819" priority="841" stopIfTrue="1" operator="equal">
      <formula>"CW 3240-R7"</formula>
    </cfRule>
  </conditionalFormatting>
  <conditionalFormatting sqref="D328">
    <cfRule type="cellIs" dxfId="818" priority="836" stopIfTrue="1" operator="equal">
      <formula>"CW 2130-R11"</formula>
    </cfRule>
    <cfRule type="cellIs" dxfId="817" priority="837" stopIfTrue="1" operator="equal">
      <formula>"CW 3120-R2"</formula>
    </cfRule>
    <cfRule type="cellIs" dxfId="816" priority="838" stopIfTrue="1" operator="equal">
      <formula>"CW 3240-R7"</formula>
    </cfRule>
  </conditionalFormatting>
  <conditionalFormatting sqref="D333">
    <cfRule type="cellIs" dxfId="815" priority="830" stopIfTrue="1" operator="equal">
      <formula>"CW 2130-R11"</formula>
    </cfRule>
    <cfRule type="cellIs" dxfId="814" priority="831" stopIfTrue="1" operator="equal">
      <formula>"CW 3120-R2"</formula>
    </cfRule>
    <cfRule type="cellIs" dxfId="813" priority="832" stopIfTrue="1" operator="equal">
      <formula>"CW 3240-R7"</formula>
    </cfRule>
  </conditionalFormatting>
  <conditionalFormatting sqref="D329:D331">
    <cfRule type="cellIs" dxfId="812" priority="833" stopIfTrue="1" operator="equal">
      <formula>"CW 2130-R11"</formula>
    </cfRule>
    <cfRule type="cellIs" dxfId="811" priority="834" stopIfTrue="1" operator="equal">
      <formula>"CW 3120-R2"</formula>
    </cfRule>
    <cfRule type="cellIs" dxfId="810" priority="835" stopIfTrue="1" operator="equal">
      <formula>"CW 3240-R7"</formula>
    </cfRule>
  </conditionalFormatting>
  <conditionalFormatting sqref="D334">
    <cfRule type="cellIs" dxfId="809" priority="827" stopIfTrue="1" operator="equal">
      <formula>"CW 2130-R11"</formula>
    </cfRule>
    <cfRule type="cellIs" dxfId="808" priority="828" stopIfTrue="1" operator="equal">
      <formula>"CW 3120-R2"</formula>
    </cfRule>
    <cfRule type="cellIs" dxfId="807" priority="829" stopIfTrue="1" operator="equal">
      <formula>"CW 3240-R7"</formula>
    </cfRule>
  </conditionalFormatting>
  <conditionalFormatting sqref="D336">
    <cfRule type="cellIs" dxfId="806" priority="824" stopIfTrue="1" operator="equal">
      <formula>"CW 2130-R11"</formula>
    </cfRule>
    <cfRule type="cellIs" dxfId="805" priority="825" stopIfTrue="1" operator="equal">
      <formula>"CW 3120-R2"</formula>
    </cfRule>
    <cfRule type="cellIs" dxfId="804" priority="826" stopIfTrue="1" operator="equal">
      <formula>"CW 3240-R7"</formula>
    </cfRule>
  </conditionalFormatting>
  <conditionalFormatting sqref="D337">
    <cfRule type="cellIs" dxfId="803" priority="821" stopIfTrue="1" operator="equal">
      <formula>"CW 2130-R11"</formula>
    </cfRule>
    <cfRule type="cellIs" dxfId="802" priority="822" stopIfTrue="1" operator="equal">
      <formula>"CW 3120-R2"</formula>
    </cfRule>
    <cfRule type="cellIs" dxfId="801" priority="823" stopIfTrue="1" operator="equal">
      <formula>"CW 3240-R7"</formula>
    </cfRule>
  </conditionalFormatting>
  <conditionalFormatting sqref="D343:D345">
    <cfRule type="cellIs" dxfId="800" priority="818" stopIfTrue="1" operator="equal">
      <formula>"CW 2130-R11"</formula>
    </cfRule>
    <cfRule type="cellIs" dxfId="799" priority="819" stopIfTrue="1" operator="equal">
      <formula>"CW 3120-R2"</formula>
    </cfRule>
    <cfRule type="cellIs" dxfId="798" priority="820" stopIfTrue="1" operator="equal">
      <formula>"CW 3240-R7"</formula>
    </cfRule>
  </conditionalFormatting>
  <conditionalFormatting sqref="D348">
    <cfRule type="cellIs" dxfId="797" priority="812" stopIfTrue="1" operator="equal">
      <formula>"CW 2130-R11"</formula>
    </cfRule>
    <cfRule type="cellIs" dxfId="796" priority="813" stopIfTrue="1" operator="equal">
      <formula>"CW 3120-R2"</formula>
    </cfRule>
    <cfRule type="cellIs" dxfId="795" priority="814" stopIfTrue="1" operator="equal">
      <formula>"CW 3240-R7"</formula>
    </cfRule>
  </conditionalFormatting>
  <conditionalFormatting sqref="D350">
    <cfRule type="cellIs" dxfId="794" priority="809" stopIfTrue="1" operator="equal">
      <formula>"CW 2130-R11"</formula>
    </cfRule>
    <cfRule type="cellIs" dxfId="793" priority="810" stopIfTrue="1" operator="equal">
      <formula>"CW 3120-R2"</formula>
    </cfRule>
    <cfRule type="cellIs" dxfId="792" priority="811" stopIfTrue="1" operator="equal">
      <formula>"CW 3240-R7"</formula>
    </cfRule>
  </conditionalFormatting>
  <conditionalFormatting sqref="D352">
    <cfRule type="cellIs" dxfId="791" priority="807" stopIfTrue="1" operator="equal">
      <formula>"CW 3120-R2"</formula>
    </cfRule>
    <cfRule type="cellIs" dxfId="790" priority="808" stopIfTrue="1" operator="equal">
      <formula>"CW 3240-R7"</formula>
    </cfRule>
  </conditionalFormatting>
  <conditionalFormatting sqref="D354">
    <cfRule type="cellIs" dxfId="789" priority="805" stopIfTrue="1" operator="equal">
      <formula>"CW 3120-R2"</formula>
    </cfRule>
    <cfRule type="cellIs" dxfId="788" priority="806" stopIfTrue="1" operator="equal">
      <formula>"CW 3240-R7"</formula>
    </cfRule>
  </conditionalFormatting>
  <conditionalFormatting sqref="D353">
    <cfRule type="cellIs" dxfId="787" priority="803" stopIfTrue="1" operator="equal">
      <formula>"CW 3120-R2"</formula>
    </cfRule>
    <cfRule type="cellIs" dxfId="786" priority="804" stopIfTrue="1" operator="equal">
      <formula>"CW 3240-R7"</formula>
    </cfRule>
  </conditionalFormatting>
  <conditionalFormatting sqref="D417">
    <cfRule type="cellIs" dxfId="785" priority="724" stopIfTrue="1" operator="equal">
      <formula>"CW 3120-R2"</formula>
    </cfRule>
    <cfRule type="cellIs" dxfId="784" priority="725" stopIfTrue="1" operator="equal">
      <formula>"CW 3240-R7"</formula>
    </cfRule>
  </conditionalFormatting>
  <conditionalFormatting sqref="D418">
    <cfRule type="cellIs" dxfId="783" priority="722" stopIfTrue="1" operator="equal">
      <formula>"CW 3120-R2"</formula>
    </cfRule>
    <cfRule type="cellIs" dxfId="782" priority="723" stopIfTrue="1" operator="equal">
      <formula>"CW 3240-R7"</formula>
    </cfRule>
  </conditionalFormatting>
  <conditionalFormatting sqref="D360">
    <cfRule type="cellIs" dxfId="781" priority="798" stopIfTrue="1" operator="equal">
      <formula>"CW 2130-R11"</formula>
    </cfRule>
    <cfRule type="cellIs" dxfId="780" priority="799" stopIfTrue="1" operator="equal">
      <formula>"CW 3120-R2"</formula>
    </cfRule>
    <cfRule type="cellIs" dxfId="779" priority="800" stopIfTrue="1" operator="equal">
      <formula>"CW 3240-R7"</formula>
    </cfRule>
  </conditionalFormatting>
  <conditionalFormatting sqref="D362:D363">
    <cfRule type="cellIs" dxfId="778" priority="795" stopIfTrue="1" operator="equal">
      <formula>"CW 2130-R11"</formula>
    </cfRule>
    <cfRule type="cellIs" dxfId="777" priority="796" stopIfTrue="1" operator="equal">
      <formula>"CW 3120-R2"</formula>
    </cfRule>
    <cfRule type="cellIs" dxfId="776" priority="797" stopIfTrue="1" operator="equal">
      <formula>"CW 3240-R7"</formula>
    </cfRule>
  </conditionalFormatting>
  <conditionalFormatting sqref="D365:D366">
    <cfRule type="cellIs" dxfId="775" priority="792" stopIfTrue="1" operator="equal">
      <formula>"CW 2130-R11"</formula>
    </cfRule>
    <cfRule type="cellIs" dxfId="774" priority="793" stopIfTrue="1" operator="equal">
      <formula>"CW 3120-R2"</formula>
    </cfRule>
    <cfRule type="cellIs" dxfId="773" priority="794" stopIfTrue="1" operator="equal">
      <formula>"CW 3240-R7"</formula>
    </cfRule>
  </conditionalFormatting>
  <conditionalFormatting sqref="D361">
    <cfRule type="cellIs" dxfId="772" priority="789" stopIfTrue="1" operator="equal">
      <formula>"CW 2130-R11"</formula>
    </cfRule>
    <cfRule type="cellIs" dxfId="771" priority="790" stopIfTrue="1" operator="equal">
      <formula>"CW 3120-R2"</formula>
    </cfRule>
    <cfRule type="cellIs" dxfId="770" priority="791" stopIfTrue="1" operator="equal">
      <formula>"CW 3240-R7"</formula>
    </cfRule>
  </conditionalFormatting>
  <conditionalFormatting sqref="D400:D404">
    <cfRule type="cellIs" dxfId="769" priority="786" stopIfTrue="1" operator="equal">
      <formula>"CW 2130-R11"</formula>
    </cfRule>
    <cfRule type="cellIs" dxfId="768" priority="787" stopIfTrue="1" operator="equal">
      <formula>"CW 3120-R2"</formula>
    </cfRule>
    <cfRule type="cellIs" dxfId="767" priority="788" stopIfTrue="1" operator="equal">
      <formula>"CW 3240-R7"</formula>
    </cfRule>
  </conditionalFormatting>
  <conditionalFormatting sqref="D371">
    <cfRule type="cellIs" dxfId="766" priority="783" stopIfTrue="1" operator="equal">
      <formula>"CW 2130-R11"</formula>
    </cfRule>
    <cfRule type="cellIs" dxfId="765" priority="784" stopIfTrue="1" operator="equal">
      <formula>"CW 3120-R2"</formula>
    </cfRule>
    <cfRule type="cellIs" dxfId="764" priority="785" stopIfTrue="1" operator="equal">
      <formula>"CW 3240-R7"</formula>
    </cfRule>
  </conditionalFormatting>
  <conditionalFormatting sqref="D372">
    <cfRule type="cellIs" dxfId="763" priority="780" stopIfTrue="1" operator="equal">
      <formula>"CW 2130-R11"</formula>
    </cfRule>
    <cfRule type="cellIs" dxfId="762" priority="781" stopIfTrue="1" operator="equal">
      <formula>"CW 3120-R2"</formula>
    </cfRule>
    <cfRule type="cellIs" dxfId="761" priority="782" stopIfTrue="1" operator="equal">
      <formula>"CW 3240-R7"</formula>
    </cfRule>
  </conditionalFormatting>
  <conditionalFormatting sqref="D373">
    <cfRule type="cellIs" dxfId="760" priority="777" stopIfTrue="1" operator="equal">
      <formula>"CW 2130-R11"</formula>
    </cfRule>
    <cfRule type="cellIs" dxfId="759" priority="778" stopIfTrue="1" operator="equal">
      <formula>"CW 3120-R2"</formula>
    </cfRule>
    <cfRule type="cellIs" dxfId="758" priority="779" stopIfTrue="1" operator="equal">
      <formula>"CW 3240-R7"</formula>
    </cfRule>
  </conditionalFormatting>
  <conditionalFormatting sqref="D376">
    <cfRule type="cellIs" dxfId="757" priority="771" stopIfTrue="1" operator="equal">
      <formula>"CW 2130-R11"</formula>
    </cfRule>
    <cfRule type="cellIs" dxfId="756" priority="772" stopIfTrue="1" operator="equal">
      <formula>"CW 3120-R2"</formula>
    </cfRule>
    <cfRule type="cellIs" dxfId="755" priority="773" stopIfTrue="1" operator="equal">
      <formula>"CW 3240-R7"</formula>
    </cfRule>
  </conditionalFormatting>
  <conditionalFormatting sqref="D377">
    <cfRule type="cellIs" dxfId="754" priority="768" stopIfTrue="1" operator="equal">
      <formula>"CW 2130-R11"</formula>
    </cfRule>
    <cfRule type="cellIs" dxfId="753" priority="769" stopIfTrue="1" operator="equal">
      <formula>"CW 3120-R2"</formula>
    </cfRule>
    <cfRule type="cellIs" dxfId="752" priority="770" stopIfTrue="1" operator="equal">
      <formula>"CW 3240-R7"</formula>
    </cfRule>
  </conditionalFormatting>
  <conditionalFormatting sqref="D378:D381">
    <cfRule type="cellIs" dxfId="751" priority="765" stopIfTrue="1" operator="equal">
      <formula>"CW 2130-R11"</formula>
    </cfRule>
    <cfRule type="cellIs" dxfId="750" priority="766" stopIfTrue="1" operator="equal">
      <formula>"CW 3120-R2"</formula>
    </cfRule>
    <cfRule type="cellIs" dxfId="749" priority="767" stopIfTrue="1" operator="equal">
      <formula>"CW 3240-R7"</formula>
    </cfRule>
  </conditionalFormatting>
  <conditionalFormatting sqref="D385:D386">
    <cfRule type="cellIs" dxfId="748" priority="762" stopIfTrue="1" operator="equal">
      <formula>"CW 2130-R11"</formula>
    </cfRule>
    <cfRule type="cellIs" dxfId="747" priority="763" stopIfTrue="1" operator="equal">
      <formula>"CW 3120-R2"</formula>
    </cfRule>
    <cfRule type="cellIs" dxfId="746" priority="764" stopIfTrue="1" operator="equal">
      <formula>"CW 3240-R7"</formula>
    </cfRule>
  </conditionalFormatting>
  <conditionalFormatting sqref="D387">
    <cfRule type="cellIs" dxfId="745" priority="759" stopIfTrue="1" operator="equal">
      <formula>"CW 2130-R11"</formula>
    </cfRule>
    <cfRule type="cellIs" dxfId="744" priority="760" stopIfTrue="1" operator="equal">
      <formula>"CW 3120-R2"</formula>
    </cfRule>
    <cfRule type="cellIs" dxfId="743" priority="761" stopIfTrue="1" operator="equal">
      <formula>"CW 3240-R7"</formula>
    </cfRule>
  </conditionalFormatting>
  <conditionalFormatting sqref="D390">
    <cfRule type="cellIs" dxfId="742" priority="756" stopIfTrue="1" operator="equal">
      <formula>"CW 2130-R11"</formula>
    </cfRule>
    <cfRule type="cellIs" dxfId="741" priority="757" stopIfTrue="1" operator="equal">
      <formula>"CW 3120-R2"</formula>
    </cfRule>
    <cfRule type="cellIs" dxfId="740" priority="758" stopIfTrue="1" operator="equal">
      <formula>"CW 3240-R7"</formula>
    </cfRule>
  </conditionalFormatting>
  <conditionalFormatting sqref="D393">
    <cfRule type="cellIs" dxfId="739" priority="753" stopIfTrue="1" operator="equal">
      <formula>"CW 2130-R11"</formula>
    </cfRule>
    <cfRule type="cellIs" dxfId="738" priority="754" stopIfTrue="1" operator="equal">
      <formula>"CW 3120-R2"</formula>
    </cfRule>
    <cfRule type="cellIs" dxfId="737" priority="755" stopIfTrue="1" operator="equal">
      <formula>"CW 3240-R7"</formula>
    </cfRule>
  </conditionalFormatting>
  <conditionalFormatting sqref="D394">
    <cfRule type="cellIs" dxfId="736" priority="750" stopIfTrue="1" operator="equal">
      <formula>"CW 2130-R11"</formula>
    </cfRule>
    <cfRule type="cellIs" dxfId="735" priority="751" stopIfTrue="1" operator="equal">
      <formula>"CW 3120-R2"</formula>
    </cfRule>
    <cfRule type="cellIs" dxfId="734" priority="752" stopIfTrue="1" operator="equal">
      <formula>"CW 3240-R7"</formula>
    </cfRule>
  </conditionalFormatting>
  <conditionalFormatting sqref="D395:D397">
    <cfRule type="cellIs" dxfId="733" priority="747" stopIfTrue="1" operator="equal">
      <formula>"CW 2130-R11"</formula>
    </cfRule>
    <cfRule type="cellIs" dxfId="732" priority="748" stopIfTrue="1" operator="equal">
      <formula>"CW 3120-R2"</formula>
    </cfRule>
    <cfRule type="cellIs" dxfId="731" priority="749" stopIfTrue="1" operator="equal">
      <formula>"CW 3240-R7"</formula>
    </cfRule>
  </conditionalFormatting>
  <conditionalFormatting sqref="D398">
    <cfRule type="cellIs" dxfId="730" priority="744" stopIfTrue="1" operator="equal">
      <formula>"CW 2130-R11"</formula>
    </cfRule>
    <cfRule type="cellIs" dxfId="729" priority="745" stopIfTrue="1" operator="equal">
      <formula>"CW 3120-R2"</formula>
    </cfRule>
    <cfRule type="cellIs" dxfId="728" priority="746" stopIfTrue="1" operator="equal">
      <formula>"CW 3240-R7"</formula>
    </cfRule>
  </conditionalFormatting>
  <conditionalFormatting sqref="D399">
    <cfRule type="cellIs" dxfId="727" priority="741" stopIfTrue="1" operator="equal">
      <formula>"CW 2130-R11"</formula>
    </cfRule>
    <cfRule type="cellIs" dxfId="726" priority="742" stopIfTrue="1" operator="equal">
      <formula>"CW 3120-R2"</formula>
    </cfRule>
    <cfRule type="cellIs" dxfId="725" priority="743" stopIfTrue="1" operator="equal">
      <formula>"CW 3240-R7"</formula>
    </cfRule>
  </conditionalFormatting>
  <conditionalFormatting sqref="D405:D406">
    <cfRule type="cellIs" dxfId="724" priority="738" stopIfTrue="1" operator="equal">
      <formula>"CW 2130-R11"</formula>
    </cfRule>
    <cfRule type="cellIs" dxfId="723" priority="739" stopIfTrue="1" operator="equal">
      <formula>"CW 3120-R2"</formula>
    </cfRule>
    <cfRule type="cellIs" dxfId="722" priority="740" stopIfTrue="1" operator="equal">
      <formula>"CW 3240-R7"</formula>
    </cfRule>
  </conditionalFormatting>
  <conditionalFormatting sqref="D407">
    <cfRule type="cellIs" dxfId="721" priority="735" stopIfTrue="1" operator="equal">
      <formula>"CW 2130-R11"</formula>
    </cfRule>
    <cfRule type="cellIs" dxfId="720" priority="736" stopIfTrue="1" operator="equal">
      <formula>"CW 3120-R2"</formula>
    </cfRule>
    <cfRule type="cellIs" dxfId="719" priority="737" stopIfTrue="1" operator="equal">
      <formula>"CW 3240-R7"</formula>
    </cfRule>
  </conditionalFormatting>
  <conditionalFormatting sqref="D412">
    <cfRule type="cellIs" dxfId="718" priority="730" stopIfTrue="1" operator="equal">
      <formula>"CW 3120-R2"</formula>
    </cfRule>
    <cfRule type="cellIs" dxfId="717" priority="731" stopIfTrue="1" operator="equal">
      <formula>"CW 3240-R7"</formula>
    </cfRule>
  </conditionalFormatting>
  <conditionalFormatting sqref="D414">
    <cfRule type="cellIs" dxfId="716" priority="728" stopIfTrue="1" operator="equal">
      <formula>"CW 3120-R2"</formula>
    </cfRule>
    <cfRule type="cellIs" dxfId="715" priority="729" stopIfTrue="1" operator="equal">
      <formula>"CW 3240-R7"</formula>
    </cfRule>
  </conditionalFormatting>
  <conditionalFormatting sqref="D413">
    <cfRule type="cellIs" dxfId="714" priority="726" stopIfTrue="1" operator="equal">
      <formula>"CW 3120-R2"</formula>
    </cfRule>
    <cfRule type="cellIs" dxfId="713" priority="727" stopIfTrue="1" operator="equal">
      <formula>"CW 3240-R7"</formula>
    </cfRule>
  </conditionalFormatting>
  <conditionalFormatting sqref="D422">
    <cfRule type="cellIs" dxfId="712" priority="719" stopIfTrue="1" operator="equal">
      <formula>"CW 2130-R11"</formula>
    </cfRule>
    <cfRule type="cellIs" dxfId="711" priority="720" stopIfTrue="1" operator="equal">
      <formula>"CW 3120-R2"</formula>
    </cfRule>
    <cfRule type="cellIs" dxfId="710" priority="721" stopIfTrue="1" operator="equal">
      <formula>"CW 3240-R7"</formula>
    </cfRule>
  </conditionalFormatting>
  <conditionalFormatting sqref="D424:D425">
    <cfRule type="cellIs" dxfId="709" priority="716" stopIfTrue="1" operator="equal">
      <formula>"CW 2130-R11"</formula>
    </cfRule>
    <cfRule type="cellIs" dxfId="708" priority="717" stopIfTrue="1" operator="equal">
      <formula>"CW 3120-R2"</formula>
    </cfRule>
    <cfRule type="cellIs" dxfId="707" priority="718" stopIfTrue="1" operator="equal">
      <formula>"CW 3240-R7"</formula>
    </cfRule>
  </conditionalFormatting>
  <conditionalFormatting sqref="D427:D428">
    <cfRule type="cellIs" dxfId="706" priority="713" stopIfTrue="1" operator="equal">
      <formula>"CW 2130-R11"</formula>
    </cfRule>
    <cfRule type="cellIs" dxfId="705" priority="714" stopIfTrue="1" operator="equal">
      <formula>"CW 3120-R2"</formula>
    </cfRule>
    <cfRule type="cellIs" dxfId="704" priority="715" stopIfTrue="1" operator="equal">
      <formula>"CW 3240-R7"</formula>
    </cfRule>
  </conditionalFormatting>
  <conditionalFormatting sqref="D423">
    <cfRule type="cellIs" dxfId="703" priority="710" stopIfTrue="1" operator="equal">
      <formula>"CW 2130-R11"</formula>
    </cfRule>
    <cfRule type="cellIs" dxfId="702" priority="711" stopIfTrue="1" operator="equal">
      <formula>"CW 3120-R2"</formula>
    </cfRule>
    <cfRule type="cellIs" dxfId="701" priority="712" stopIfTrue="1" operator="equal">
      <formula>"CW 3240-R7"</formula>
    </cfRule>
  </conditionalFormatting>
  <conditionalFormatting sqref="D453:D454">
    <cfRule type="cellIs" dxfId="700" priority="707" stopIfTrue="1" operator="equal">
      <formula>"CW 2130-R11"</formula>
    </cfRule>
    <cfRule type="cellIs" dxfId="699" priority="708" stopIfTrue="1" operator="equal">
      <formula>"CW 3120-R2"</formula>
    </cfRule>
    <cfRule type="cellIs" dxfId="698" priority="709" stopIfTrue="1" operator="equal">
      <formula>"CW 3240-R7"</formula>
    </cfRule>
  </conditionalFormatting>
  <conditionalFormatting sqref="D457">
    <cfRule type="cellIs" dxfId="697" priority="704" stopIfTrue="1" operator="equal">
      <formula>"CW 2130-R11"</formula>
    </cfRule>
    <cfRule type="cellIs" dxfId="696" priority="705" stopIfTrue="1" operator="equal">
      <formula>"CW 3120-R2"</formula>
    </cfRule>
    <cfRule type="cellIs" dxfId="695" priority="706" stopIfTrue="1" operator="equal">
      <formula>"CW 3240-R7"</formula>
    </cfRule>
  </conditionalFormatting>
  <conditionalFormatting sqref="D458:D460">
    <cfRule type="cellIs" dxfId="694" priority="701" stopIfTrue="1" operator="equal">
      <formula>"CW 2130-R11"</formula>
    </cfRule>
    <cfRule type="cellIs" dxfId="693" priority="702" stopIfTrue="1" operator="equal">
      <formula>"CW 3120-R2"</formula>
    </cfRule>
    <cfRule type="cellIs" dxfId="692" priority="703" stopIfTrue="1" operator="equal">
      <formula>"CW 3240-R7"</formula>
    </cfRule>
  </conditionalFormatting>
  <conditionalFormatting sqref="D445">
    <cfRule type="cellIs" dxfId="691" priority="624" stopIfTrue="1" operator="equal">
      <formula>"CW 2130-R11"</formula>
    </cfRule>
    <cfRule type="cellIs" dxfId="690" priority="625" stopIfTrue="1" operator="equal">
      <formula>"CW 3120-R2"</formula>
    </cfRule>
    <cfRule type="cellIs" dxfId="689" priority="626" stopIfTrue="1" operator="equal">
      <formula>"CW 3240-R7"</formula>
    </cfRule>
  </conditionalFormatting>
  <conditionalFormatting sqref="D461">
    <cfRule type="cellIs" dxfId="688" priority="698" stopIfTrue="1" operator="equal">
      <formula>"CW 2130-R11"</formula>
    </cfRule>
    <cfRule type="cellIs" dxfId="687" priority="699" stopIfTrue="1" operator="equal">
      <formula>"CW 3120-R2"</formula>
    </cfRule>
    <cfRule type="cellIs" dxfId="686" priority="700" stopIfTrue="1" operator="equal">
      <formula>"CW 3240-R7"</formula>
    </cfRule>
  </conditionalFormatting>
  <conditionalFormatting sqref="D446">
    <cfRule type="cellIs" dxfId="685" priority="621" stopIfTrue="1" operator="equal">
      <formula>"CW 2130-R11"</formula>
    </cfRule>
    <cfRule type="cellIs" dxfId="684" priority="622" stopIfTrue="1" operator="equal">
      <formula>"CW 3120-R2"</formula>
    </cfRule>
    <cfRule type="cellIs" dxfId="683" priority="623" stopIfTrue="1" operator="equal">
      <formula>"CW 3240-R7"</formula>
    </cfRule>
  </conditionalFormatting>
  <conditionalFormatting sqref="D462">
    <cfRule type="cellIs" dxfId="682" priority="695" stopIfTrue="1" operator="equal">
      <formula>"CW 2130-R11"</formula>
    </cfRule>
    <cfRule type="cellIs" dxfId="681" priority="696" stopIfTrue="1" operator="equal">
      <formula>"CW 3120-R2"</formula>
    </cfRule>
    <cfRule type="cellIs" dxfId="680" priority="697" stopIfTrue="1" operator="equal">
      <formula>"CW 3240-R7"</formula>
    </cfRule>
  </conditionalFormatting>
  <conditionalFormatting sqref="D464">
    <cfRule type="cellIs" dxfId="679" priority="692" stopIfTrue="1" operator="equal">
      <formula>"CW 2130-R11"</formula>
    </cfRule>
    <cfRule type="cellIs" dxfId="678" priority="693" stopIfTrue="1" operator="equal">
      <formula>"CW 3120-R2"</formula>
    </cfRule>
    <cfRule type="cellIs" dxfId="677" priority="694" stopIfTrue="1" operator="equal">
      <formula>"CW 3240-R7"</formula>
    </cfRule>
  </conditionalFormatting>
  <conditionalFormatting sqref="D467">
    <cfRule type="cellIs" dxfId="676" priority="689" stopIfTrue="1" operator="equal">
      <formula>"CW 2130-R11"</formula>
    </cfRule>
    <cfRule type="cellIs" dxfId="675" priority="690" stopIfTrue="1" operator="equal">
      <formula>"CW 3120-R2"</formula>
    </cfRule>
    <cfRule type="cellIs" dxfId="674" priority="691" stopIfTrue="1" operator="equal">
      <formula>"CW 3240-R7"</formula>
    </cfRule>
  </conditionalFormatting>
  <conditionalFormatting sqref="D451">
    <cfRule type="cellIs" dxfId="673" priority="606" stopIfTrue="1" operator="equal">
      <formula>"CW 2130-R11"</formula>
    </cfRule>
    <cfRule type="cellIs" dxfId="672" priority="607" stopIfTrue="1" operator="equal">
      <formula>"CW 3120-R2"</formula>
    </cfRule>
    <cfRule type="cellIs" dxfId="671" priority="608" stopIfTrue="1" operator="equal">
      <formula>"CW 3240-R7"</formula>
    </cfRule>
  </conditionalFormatting>
  <conditionalFormatting sqref="D552">
    <cfRule type="cellIs" dxfId="670" priority="576" stopIfTrue="1" operator="equal">
      <formula>"CW 2130-R11"</formula>
    </cfRule>
    <cfRule type="cellIs" dxfId="669" priority="577" stopIfTrue="1" operator="equal">
      <formula>"CW 3120-R2"</formula>
    </cfRule>
    <cfRule type="cellIs" dxfId="668" priority="578" stopIfTrue="1" operator="equal">
      <formula>"CW 3240-R7"</formula>
    </cfRule>
  </conditionalFormatting>
  <conditionalFormatting sqref="D480">
    <cfRule type="cellIs" dxfId="667" priority="681" stopIfTrue="1" operator="equal">
      <formula>"CW 2130-R11"</formula>
    </cfRule>
    <cfRule type="cellIs" dxfId="666" priority="682" stopIfTrue="1" operator="equal">
      <formula>"CW 3120-R2"</formula>
    </cfRule>
    <cfRule type="cellIs" dxfId="665" priority="683" stopIfTrue="1" operator="equal">
      <formula>"CW 3240-R7"</formula>
    </cfRule>
  </conditionalFormatting>
  <conditionalFormatting sqref="D481">
    <cfRule type="cellIs" dxfId="664" priority="679" stopIfTrue="1" operator="equal">
      <formula>"CW 3120-R2"</formula>
    </cfRule>
    <cfRule type="cellIs" dxfId="663" priority="680" stopIfTrue="1" operator="equal">
      <formula>"CW 3240-R7"</formula>
    </cfRule>
  </conditionalFormatting>
  <conditionalFormatting sqref="D482">
    <cfRule type="cellIs" dxfId="662" priority="677" stopIfTrue="1" operator="equal">
      <formula>"CW 3120-R2"</formula>
    </cfRule>
    <cfRule type="cellIs" dxfId="661" priority="678" stopIfTrue="1" operator="equal">
      <formula>"CW 3240-R7"</formula>
    </cfRule>
  </conditionalFormatting>
  <conditionalFormatting sqref="D483">
    <cfRule type="cellIs" dxfId="660" priority="675" stopIfTrue="1" operator="equal">
      <formula>"CW 3120-R2"</formula>
    </cfRule>
    <cfRule type="cellIs" dxfId="659" priority="676" stopIfTrue="1" operator="equal">
      <formula>"CW 3240-R7"</formula>
    </cfRule>
  </conditionalFormatting>
  <conditionalFormatting sqref="D484">
    <cfRule type="cellIs" dxfId="658" priority="673" stopIfTrue="1" operator="equal">
      <formula>"CW 3120-R2"</formula>
    </cfRule>
    <cfRule type="cellIs" dxfId="657" priority="674" stopIfTrue="1" operator="equal">
      <formula>"CW 3240-R7"</formula>
    </cfRule>
  </conditionalFormatting>
  <conditionalFormatting sqref="D485">
    <cfRule type="cellIs" dxfId="656" priority="671" stopIfTrue="1" operator="equal">
      <formula>"CW 3120-R2"</formula>
    </cfRule>
    <cfRule type="cellIs" dxfId="655" priority="672" stopIfTrue="1" operator="equal">
      <formula>"CW 3240-R7"</formula>
    </cfRule>
  </conditionalFormatting>
  <conditionalFormatting sqref="D486">
    <cfRule type="cellIs" dxfId="654" priority="669" stopIfTrue="1" operator="equal">
      <formula>"CW 3120-R2"</formula>
    </cfRule>
    <cfRule type="cellIs" dxfId="653" priority="670" stopIfTrue="1" operator="equal">
      <formula>"CW 3240-R7"</formula>
    </cfRule>
  </conditionalFormatting>
  <conditionalFormatting sqref="D488">
    <cfRule type="cellIs" dxfId="652" priority="666" stopIfTrue="1" operator="equal">
      <formula>"CW 2130-R11"</formula>
    </cfRule>
    <cfRule type="cellIs" dxfId="651" priority="667" stopIfTrue="1" operator="equal">
      <formula>"CW 3120-R2"</formula>
    </cfRule>
    <cfRule type="cellIs" dxfId="650" priority="668" stopIfTrue="1" operator="equal">
      <formula>"CW 3240-R7"</formula>
    </cfRule>
  </conditionalFormatting>
  <conditionalFormatting sqref="D489">
    <cfRule type="cellIs" dxfId="649" priority="664" stopIfTrue="1" operator="equal">
      <formula>"CW 3120-R2"</formula>
    </cfRule>
    <cfRule type="cellIs" dxfId="648" priority="665" stopIfTrue="1" operator="equal">
      <formula>"CW 3240-R7"</formula>
    </cfRule>
  </conditionalFormatting>
  <conditionalFormatting sqref="D490">
    <cfRule type="cellIs" dxfId="647" priority="662" stopIfTrue="1" operator="equal">
      <formula>"CW 3120-R2"</formula>
    </cfRule>
    <cfRule type="cellIs" dxfId="646" priority="663" stopIfTrue="1" operator="equal">
      <formula>"CW 3240-R7"</formula>
    </cfRule>
  </conditionalFormatting>
  <conditionalFormatting sqref="D491">
    <cfRule type="cellIs" dxfId="645" priority="660" stopIfTrue="1" operator="equal">
      <formula>"CW 2130-R11"</formula>
    </cfRule>
    <cfRule type="cellIs" dxfId="644" priority="661" stopIfTrue="1" operator="equal">
      <formula>"CW 3240-R7"</formula>
    </cfRule>
  </conditionalFormatting>
  <conditionalFormatting sqref="D493">
    <cfRule type="cellIs" dxfId="643" priority="657" stopIfTrue="1" operator="equal">
      <formula>"CW 2130-R11"</formula>
    </cfRule>
    <cfRule type="cellIs" dxfId="642" priority="658" stopIfTrue="1" operator="equal">
      <formula>"CW 3120-R2"</formula>
    </cfRule>
    <cfRule type="cellIs" dxfId="641" priority="659" stopIfTrue="1" operator="equal">
      <formula>"CW 3240-R7"</formula>
    </cfRule>
  </conditionalFormatting>
  <conditionalFormatting sqref="D495:D496">
    <cfRule type="cellIs" dxfId="640" priority="654" stopIfTrue="1" operator="equal">
      <formula>"CW 2130-R11"</formula>
    </cfRule>
    <cfRule type="cellIs" dxfId="639" priority="655" stopIfTrue="1" operator="equal">
      <formula>"CW 3120-R2"</formula>
    </cfRule>
    <cfRule type="cellIs" dxfId="638" priority="656" stopIfTrue="1" operator="equal">
      <formula>"CW 3240-R7"</formula>
    </cfRule>
  </conditionalFormatting>
  <conditionalFormatting sqref="D494">
    <cfRule type="cellIs" dxfId="637" priority="651" stopIfTrue="1" operator="equal">
      <formula>"CW 2130-R11"</formula>
    </cfRule>
    <cfRule type="cellIs" dxfId="636" priority="652" stopIfTrue="1" operator="equal">
      <formula>"CW 3120-R2"</formula>
    </cfRule>
    <cfRule type="cellIs" dxfId="635" priority="653" stopIfTrue="1" operator="equal">
      <formula>"CW 3240-R7"</formula>
    </cfRule>
  </conditionalFormatting>
  <conditionalFormatting sqref="D497">
    <cfRule type="cellIs" dxfId="634" priority="648" stopIfTrue="1" operator="equal">
      <formula>"CW 2130-R11"</formula>
    </cfRule>
    <cfRule type="cellIs" dxfId="633" priority="649" stopIfTrue="1" operator="equal">
      <formula>"CW 3120-R2"</formula>
    </cfRule>
    <cfRule type="cellIs" dxfId="632" priority="650" stopIfTrue="1" operator="equal">
      <formula>"CW 3240-R7"</formula>
    </cfRule>
  </conditionalFormatting>
  <conditionalFormatting sqref="D500">
    <cfRule type="cellIs" dxfId="631" priority="645" stopIfTrue="1" operator="equal">
      <formula>"CW 2130-R11"</formula>
    </cfRule>
    <cfRule type="cellIs" dxfId="630" priority="646" stopIfTrue="1" operator="equal">
      <formula>"CW 3120-R2"</formula>
    </cfRule>
    <cfRule type="cellIs" dxfId="629" priority="647" stopIfTrue="1" operator="equal">
      <formula>"CW 3240-R7"</formula>
    </cfRule>
  </conditionalFormatting>
  <conditionalFormatting sqref="D501">
    <cfRule type="cellIs" dxfId="628" priority="642" stopIfTrue="1" operator="equal">
      <formula>"CW 2130-R11"</formula>
    </cfRule>
    <cfRule type="cellIs" dxfId="627" priority="643" stopIfTrue="1" operator="equal">
      <formula>"CW 3120-R2"</formula>
    </cfRule>
    <cfRule type="cellIs" dxfId="626" priority="644" stopIfTrue="1" operator="equal">
      <formula>"CW 3240-R7"</formula>
    </cfRule>
  </conditionalFormatting>
  <conditionalFormatting sqref="D434:D435">
    <cfRule type="cellIs" dxfId="625" priority="636" stopIfTrue="1" operator="equal">
      <formula>"CW 2130-R11"</formula>
    </cfRule>
    <cfRule type="cellIs" dxfId="624" priority="637" stopIfTrue="1" operator="equal">
      <formula>"CW 3120-R2"</formula>
    </cfRule>
    <cfRule type="cellIs" dxfId="623" priority="638" stopIfTrue="1" operator="equal">
      <formula>"CW 3240-R7"</formula>
    </cfRule>
  </conditionalFormatting>
  <conditionalFormatting sqref="D437">
    <cfRule type="cellIs" dxfId="622" priority="633" stopIfTrue="1" operator="equal">
      <formula>"CW 2130-R11"</formula>
    </cfRule>
    <cfRule type="cellIs" dxfId="621" priority="634" stopIfTrue="1" operator="equal">
      <formula>"CW 3120-R2"</formula>
    </cfRule>
    <cfRule type="cellIs" dxfId="620" priority="635" stopIfTrue="1" operator="equal">
      <formula>"CW 3240-R7"</formula>
    </cfRule>
  </conditionalFormatting>
  <conditionalFormatting sqref="D438">
    <cfRule type="cellIs" dxfId="619" priority="630" stopIfTrue="1" operator="equal">
      <formula>"CW 2130-R11"</formula>
    </cfRule>
    <cfRule type="cellIs" dxfId="618" priority="631" stopIfTrue="1" operator="equal">
      <formula>"CW 3120-R2"</formula>
    </cfRule>
    <cfRule type="cellIs" dxfId="617" priority="632" stopIfTrue="1" operator="equal">
      <formula>"CW 3240-R7"</formula>
    </cfRule>
  </conditionalFormatting>
  <conditionalFormatting sqref="D442:D443">
    <cfRule type="cellIs" dxfId="616" priority="627" stopIfTrue="1" operator="equal">
      <formula>"CW 2130-R11"</formula>
    </cfRule>
    <cfRule type="cellIs" dxfId="615" priority="628" stopIfTrue="1" operator="equal">
      <formula>"CW 3120-R2"</formula>
    </cfRule>
    <cfRule type="cellIs" dxfId="614" priority="629" stopIfTrue="1" operator="equal">
      <formula>"CW 3240-R7"</formula>
    </cfRule>
  </conditionalFormatting>
  <conditionalFormatting sqref="D447">
    <cfRule type="cellIs" dxfId="613" priority="618" stopIfTrue="1" operator="equal">
      <formula>"CW 2130-R11"</formula>
    </cfRule>
    <cfRule type="cellIs" dxfId="612" priority="619" stopIfTrue="1" operator="equal">
      <formula>"CW 3120-R2"</formula>
    </cfRule>
    <cfRule type="cellIs" dxfId="611" priority="620" stopIfTrue="1" operator="equal">
      <formula>"CW 3240-R7"</formula>
    </cfRule>
  </conditionalFormatting>
  <conditionalFormatting sqref="D448">
    <cfRule type="cellIs" dxfId="610" priority="615" stopIfTrue="1" operator="equal">
      <formula>"CW 2130-R11"</formula>
    </cfRule>
    <cfRule type="cellIs" dxfId="609" priority="616" stopIfTrue="1" operator="equal">
      <formula>"CW 3120-R2"</formula>
    </cfRule>
    <cfRule type="cellIs" dxfId="608" priority="617" stopIfTrue="1" operator="equal">
      <formula>"CW 3240-R7"</formula>
    </cfRule>
  </conditionalFormatting>
  <conditionalFormatting sqref="D449">
    <cfRule type="cellIs" dxfId="607" priority="612" stopIfTrue="1" operator="equal">
      <formula>"CW 2130-R11"</formula>
    </cfRule>
    <cfRule type="cellIs" dxfId="606" priority="613" stopIfTrue="1" operator="equal">
      <formula>"CW 3120-R2"</formula>
    </cfRule>
    <cfRule type="cellIs" dxfId="605" priority="614" stopIfTrue="1" operator="equal">
      <formula>"CW 3240-R7"</formula>
    </cfRule>
  </conditionalFormatting>
  <conditionalFormatting sqref="D450">
    <cfRule type="cellIs" dxfId="604" priority="609" stopIfTrue="1" operator="equal">
      <formula>"CW 2130-R11"</formula>
    </cfRule>
    <cfRule type="cellIs" dxfId="603" priority="610" stopIfTrue="1" operator="equal">
      <formula>"CW 3120-R2"</formula>
    </cfRule>
    <cfRule type="cellIs" dxfId="602" priority="611" stopIfTrue="1" operator="equal">
      <formula>"CW 3240-R7"</formula>
    </cfRule>
  </conditionalFormatting>
  <conditionalFormatting sqref="D433">
    <cfRule type="cellIs" dxfId="601" priority="600" stopIfTrue="1" operator="equal">
      <formula>"CW 2130-R11"</formula>
    </cfRule>
    <cfRule type="cellIs" dxfId="600" priority="601" stopIfTrue="1" operator="equal">
      <formula>"CW 3120-R2"</formula>
    </cfRule>
    <cfRule type="cellIs" dxfId="599" priority="602" stopIfTrue="1" operator="equal">
      <formula>"CW 3240-R7"</formula>
    </cfRule>
  </conditionalFormatting>
  <conditionalFormatting sqref="D436">
    <cfRule type="cellIs" dxfId="598" priority="603" stopIfTrue="1" operator="equal">
      <formula>"CW 2130-R11"</formula>
    </cfRule>
    <cfRule type="cellIs" dxfId="597" priority="604" stopIfTrue="1" operator="equal">
      <formula>"CW 3120-R2"</formula>
    </cfRule>
    <cfRule type="cellIs" dxfId="596" priority="605" stopIfTrue="1" operator="equal">
      <formula>"CW 3240-R7"</formula>
    </cfRule>
  </conditionalFormatting>
  <conditionalFormatting sqref="D439:D440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524:D525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498">
    <cfRule type="cellIs" dxfId="589" priority="597" stopIfTrue="1" operator="equal">
      <formula>"CW 2130-R11"</formula>
    </cfRule>
    <cfRule type="cellIs" dxfId="588" priority="598" stopIfTrue="1" operator="equal">
      <formula>"CW 3120-R2"</formula>
    </cfRule>
    <cfRule type="cellIs" dxfId="587" priority="599" stopIfTrue="1" operator="equal">
      <formula>"CW 3240-R7"</formula>
    </cfRule>
  </conditionalFormatting>
  <conditionalFormatting sqref="D534">
    <cfRule type="cellIs" dxfId="586" priority="588" stopIfTrue="1" operator="equal">
      <formula>"CW 2130-R11"</formula>
    </cfRule>
    <cfRule type="cellIs" dxfId="585" priority="589" stopIfTrue="1" operator="equal">
      <formula>"CW 3120-R2"</formula>
    </cfRule>
    <cfRule type="cellIs" dxfId="584" priority="590" stopIfTrue="1" operator="equal">
      <formula>"CW 3240-R7"</formula>
    </cfRule>
  </conditionalFormatting>
  <conditionalFormatting sqref="D535:D536">
    <cfRule type="cellIs" dxfId="583" priority="585" stopIfTrue="1" operator="equal">
      <formula>"CW 2130-R11"</formula>
    </cfRule>
    <cfRule type="cellIs" dxfId="582" priority="586" stopIfTrue="1" operator="equal">
      <formula>"CW 3120-R2"</formula>
    </cfRule>
    <cfRule type="cellIs" dxfId="581" priority="587" stopIfTrue="1" operator="equal">
      <formula>"CW 3240-R7"</formula>
    </cfRule>
  </conditionalFormatting>
  <conditionalFormatting sqref="D543">
    <cfRule type="cellIs" dxfId="580" priority="582" stopIfTrue="1" operator="equal">
      <formula>"CW 2130-R11"</formula>
    </cfRule>
    <cfRule type="cellIs" dxfId="579" priority="583" stopIfTrue="1" operator="equal">
      <formula>"CW 3120-R2"</formula>
    </cfRule>
    <cfRule type="cellIs" dxfId="578" priority="584" stopIfTrue="1" operator="equal">
      <formula>"CW 3240-R7"</formula>
    </cfRule>
  </conditionalFormatting>
  <conditionalFormatting sqref="D544">
    <cfRule type="cellIs" dxfId="577" priority="579" stopIfTrue="1" operator="equal">
      <formula>"CW 2130-R11"</formula>
    </cfRule>
    <cfRule type="cellIs" dxfId="576" priority="580" stopIfTrue="1" operator="equal">
      <formula>"CW 3120-R2"</formula>
    </cfRule>
    <cfRule type="cellIs" dxfId="575" priority="581" stopIfTrue="1" operator="equal">
      <formula>"CW 3240-R7"</formula>
    </cfRule>
  </conditionalFormatting>
  <conditionalFormatting sqref="D555">
    <cfRule type="cellIs" dxfId="574" priority="573" stopIfTrue="1" operator="equal">
      <formula>"CW 2130-R11"</formula>
    </cfRule>
    <cfRule type="cellIs" dxfId="573" priority="574" stopIfTrue="1" operator="equal">
      <formula>"CW 3120-R2"</formula>
    </cfRule>
    <cfRule type="cellIs" dxfId="572" priority="575" stopIfTrue="1" operator="equal">
      <formula>"CW 3240-R7"</formula>
    </cfRule>
  </conditionalFormatting>
  <conditionalFormatting sqref="D557:D558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556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602">
    <cfRule type="cellIs" dxfId="565" priority="498" stopIfTrue="1" operator="equal">
      <formula>"CW 2130-R11"</formula>
    </cfRule>
    <cfRule type="cellIs" dxfId="564" priority="499" stopIfTrue="1" operator="equal">
      <formula>"CW 3120-R2"</formula>
    </cfRule>
    <cfRule type="cellIs" dxfId="563" priority="500" stopIfTrue="1" operator="equal">
      <formula>"CW 3240-R7"</formula>
    </cfRule>
  </conditionalFormatting>
  <conditionalFormatting sqref="D560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561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506:D507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509">
    <cfRule type="cellIs" dxfId="553" priority="555" stopIfTrue="1" operator="equal">
      <formula>"CW 2130-R11"</formula>
    </cfRule>
    <cfRule type="cellIs" dxfId="552" priority="556" stopIfTrue="1" operator="equal">
      <formula>"CW 3120-R2"</formula>
    </cfRule>
    <cfRule type="cellIs" dxfId="551" priority="557" stopIfTrue="1" operator="equal">
      <formula>"CW 3240-R7"</formula>
    </cfRule>
  </conditionalFormatting>
  <conditionalFormatting sqref="D510">
    <cfRule type="cellIs" dxfId="550" priority="552" stopIfTrue="1" operator="equal">
      <formula>"CW 2130-R11"</formula>
    </cfRule>
    <cfRule type="cellIs" dxfId="549" priority="553" stopIfTrue="1" operator="equal">
      <formula>"CW 3120-R2"</formula>
    </cfRule>
    <cfRule type="cellIs" dxfId="548" priority="554" stopIfTrue="1" operator="equal">
      <formula>"CW 3240-R7"</formula>
    </cfRule>
  </conditionalFormatting>
  <conditionalFormatting sqref="D514">
    <cfRule type="cellIs" dxfId="547" priority="549" stopIfTrue="1" operator="equal">
      <formula>"CW 2130-R11"</formula>
    </cfRule>
    <cfRule type="cellIs" dxfId="546" priority="550" stopIfTrue="1" operator="equal">
      <formula>"CW 3120-R2"</formula>
    </cfRule>
    <cfRule type="cellIs" dxfId="545" priority="551" stopIfTrue="1" operator="equal">
      <formula>"CW 3240-R7"</formula>
    </cfRule>
  </conditionalFormatting>
  <conditionalFormatting sqref="D515">
    <cfRule type="cellIs" dxfId="544" priority="546" stopIfTrue="1" operator="equal">
      <formula>"CW 2130-R11"</formula>
    </cfRule>
    <cfRule type="cellIs" dxfId="543" priority="547" stopIfTrue="1" operator="equal">
      <formula>"CW 3120-R2"</formula>
    </cfRule>
    <cfRule type="cellIs" dxfId="542" priority="548" stopIfTrue="1" operator="equal">
      <formula>"CW 3240-R7"</formula>
    </cfRule>
  </conditionalFormatting>
  <conditionalFormatting sqref="D516">
    <cfRule type="cellIs" dxfId="541" priority="543" stopIfTrue="1" operator="equal">
      <formula>"CW 2130-R11"</formula>
    </cfRule>
    <cfRule type="cellIs" dxfId="540" priority="544" stopIfTrue="1" operator="equal">
      <formula>"CW 3120-R2"</formula>
    </cfRule>
    <cfRule type="cellIs" dxfId="539" priority="545" stopIfTrue="1" operator="equal">
      <formula>"CW 3240-R7"</formula>
    </cfRule>
  </conditionalFormatting>
  <conditionalFormatting sqref="D517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518">
    <cfRule type="cellIs" dxfId="535" priority="537" stopIfTrue="1" operator="equal">
      <formula>"CW 2130-R11"</formula>
    </cfRule>
    <cfRule type="cellIs" dxfId="534" priority="538" stopIfTrue="1" operator="equal">
      <formula>"CW 3120-R2"</formula>
    </cfRule>
    <cfRule type="cellIs" dxfId="533" priority="539" stopIfTrue="1" operator="equal">
      <formula>"CW 3240-R7"</formula>
    </cfRule>
  </conditionalFormatting>
  <conditionalFormatting sqref="D519">
    <cfRule type="cellIs" dxfId="532" priority="534" stopIfTrue="1" operator="equal">
      <formula>"CW 2130-R11"</formula>
    </cfRule>
    <cfRule type="cellIs" dxfId="531" priority="535" stopIfTrue="1" operator="equal">
      <formula>"CW 3120-R2"</formula>
    </cfRule>
    <cfRule type="cellIs" dxfId="530" priority="536" stopIfTrue="1" operator="equal">
      <formula>"CW 3240-R7"</formula>
    </cfRule>
  </conditionalFormatting>
  <conditionalFormatting sqref="D522">
    <cfRule type="cellIs" dxfId="529" priority="531" stopIfTrue="1" operator="equal">
      <formula>"CW 2130-R11"</formula>
    </cfRule>
    <cfRule type="cellIs" dxfId="528" priority="532" stopIfTrue="1" operator="equal">
      <formula>"CW 3120-R2"</formula>
    </cfRule>
    <cfRule type="cellIs" dxfId="527" priority="533" stopIfTrue="1" operator="equal">
      <formula>"CW 3240-R7"</formula>
    </cfRule>
  </conditionalFormatting>
  <conditionalFormatting sqref="D511:D512">
    <cfRule type="cellIs" dxfId="526" priority="528" stopIfTrue="1" operator="equal">
      <formula>"CW 2130-R11"</formula>
    </cfRule>
    <cfRule type="cellIs" dxfId="525" priority="529" stopIfTrue="1" operator="equal">
      <formula>"CW 3120-R2"</formula>
    </cfRule>
    <cfRule type="cellIs" dxfId="524" priority="530" stopIfTrue="1" operator="equal">
      <formula>"CW 3240-R7"</formula>
    </cfRule>
  </conditionalFormatting>
  <conditionalFormatting sqref="D537">
    <cfRule type="cellIs" dxfId="523" priority="525" stopIfTrue="1" operator="equal">
      <formula>"CW 2130-R11"</formula>
    </cfRule>
    <cfRule type="cellIs" dxfId="522" priority="526" stopIfTrue="1" operator="equal">
      <formula>"CW 3120-R2"</formula>
    </cfRule>
    <cfRule type="cellIs" dxfId="521" priority="527" stopIfTrue="1" operator="equal">
      <formula>"CW 3240-R7"</formula>
    </cfRule>
  </conditionalFormatting>
  <conditionalFormatting sqref="D539">
    <cfRule type="cellIs" dxfId="520" priority="522" stopIfTrue="1" operator="equal">
      <formula>"CW 2130-R11"</formula>
    </cfRule>
    <cfRule type="cellIs" dxfId="519" priority="523" stopIfTrue="1" operator="equal">
      <formula>"CW 3120-R2"</formula>
    </cfRule>
    <cfRule type="cellIs" dxfId="518" priority="524" stopIfTrue="1" operator="equal">
      <formula>"CW 3240-R7"</formula>
    </cfRule>
  </conditionalFormatting>
  <conditionalFormatting sqref="D540">
    <cfRule type="cellIs" dxfId="517" priority="519" stopIfTrue="1" operator="equal">
      <formula>"CW 2130-R11"</formula>
    </cfRule>
    <cfRule type="cellIs" dxfId="516" priority="520" stopIfTrue="1" operator="equal">
      <formula>"CW 3120-R2"</formula>
    </cfRule>
    <cfRule type="cellIs" dxfId="515" priority="521" stopIfTrue="1" operator="equal">
      <formula>"CW 3240-R7"</formula>
    </cfRule>
  </conditionalFormatting>
  <conditionalFormatting sqref="D541">
    <cfRule type="cellIs" dxfId="514" priority="516" stopIfTrue="1" operator="equal">
      <formula>"CW 2130-R11"</formula>
    </cfRule>
    <cfRule type="cellIs" dxfId="513" priority="517" stopIfTrue="1" operator="equal">
      <formula>"CW 3120-R2"</formula>
    </cfRule>
    <cfRule type="cellIs" dxfId="512" priority="518" stopIfTrue="1" operator="equal">
      <formula>"CW 3240-R7"</formula>
    </cfRule>
  </conditionalFormatting>
  <conditionalFormatting sqref="D607:D608">
    <cfRule type="cellIs" dxfId="511" priority="492" stopIfTrue="1" operator="equal">
      <formula>"CW 2130-R11"</formula>
    </cfRule>
    <cfRule type="cellIs" dxfId="510" priority="493" stopIfTrue="1" operator="equal">
      <formula>"CW 3120-R2"</formula>
    </cfRule>
    <cfRule type="cellIs" dxfId="509" priority="494" stopIfTrue="1" operator="equal">
      <formula>"CW 3240-R7"</formula>
    </cfRule>
  </conditionalFormatting>
  <conditionalFormatting sqref="D584:D585">
    <cfRule type="cellIs" dxfId="508" priority="513" stopIfTrue="1" operator="equal">
      <formula>"CW 2130-R11"</formula>
    </cfRule>
    <cfRule type="cellIs" dxfId="507" priority="514" stopIfTrue="1" operator="equal">
      <formula>"CW 3120-R2"</formula>
    </cfRule>
    <cfRule type="cellIs" dxfId="506" priority="515" stopIfTrue="1" operator="equal">
      <formula>"CW 3240-R7"</formula>
    </cfRule>
  </conditionalFormatting>
  <conditionalFormatting sqref="D588">
    <cfRule type="cellIs" dxfId="505" priority="510" stopIfTrue="1" operator="equal">
      <formula>"CW 2130-R11"</formula>
    </cfRule>
    <cfRule type="cellIs" dxfId="504" priority="511" stopIfTrue="1" operator="equal">
      <formula>"CW 3120-R2"</formula>
    </cfRule>
    <cfRule type="cellIs" dxfId="503" priority="512" stopIfTrue="1" operator="equal">
      <formula>"CW 3240-R7"</formula>
    </cfRule>
  </conditionalFormatting>
  <conditionalFormatting sqref="D589">
    <cfRule type="cellIs" dxfId="502" priority="507" stopIfTrue="1" operator="equal">
      <formula>"CW 2130-R11"</formula>
    </cfRule>
    <cfRule type="cellIs" dxfId="501" priority="508" stopIfTrue="1" operator="equal">
      <formula>"CW 3120-R2"</formula>
    </cfRule>
    <cfRule type="cellIs" dxfId="500" priority="509" stopIfTrue="1" operator="equal">
      <formula>"CW 3240-R7"</formula>
    </cfRule>
  </conditionalFormatting>
  <conditionalFormatting sqref="D595">
    <cfRule type="cellIs" dxfId="499" priority="504" stopIfTrue="1" operator="equal">
      <formula>"CW 2130-R11"</formula>
    </cfRule>
    <cfRule type="cellIs" dxfId="498" priority="505" stopIfTrue="1" operator="equal">
      <formula>"CW 3120-R2"</formula>
    </cfRule>
    <cfRule type="cellIs" dxfId="497" priority="506" stopIfTrue="1" operator="equal">
      <formula>"CW 3240-R7"</formula>
    </cfRule>
  </conditionalFormatting>
  <conditionalFormatting sqref="D596">
    <cfRule type="cellIs" dxfId="496" priority="501" stopIfTrue="1" operator="equal">
      <formula>"CW 2130-R11"</formula>
    </cfRule>
    <cfRule type="cellIs" dxfId="495" priority="502" stopIfTrue="1" operator="equal">
      <formula>"CW 3120-R2"</formula>
    </cfRule>
    <cfRule type="cellIs" dxfId="494" priority="503" stopIfTrue="1" operator="equal">
      <formula>"CW 3240-R7"</formula>
    </cfRule>
  </conditionalFormatting>
  <conditionalFormatting sqref="D605">
    <cfRule type="cellIs" dxfId="493" priority="495" stopIfTrue="1" operator="equal">
      <formula>"CW 2130-R11"</formula>
    </cfRule>
    <cfRule type="cellIs" dxfId="492" priority="496" stopIfTrue="1" operator="equal">
      <formula>"CW 3120-R2"</formula>
    </cfRule>
    <cfRule type="cellIs" dxfId="491" priority="497" stopIfTrue="1" operator="equal">
      <formula>"CW 3240-R7"</formula>
    </cfRule>
  </conditionalFormatting>
  <conditionalFormatting sqref="D606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610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611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566:D567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569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570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574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575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576">
    <cfRule type="cellIs" dxfId="466" priority="465" stopIfTrue="1" operator="equal">
      <formula>"CW 2130-R11"</formula>
    </cfRule>
    <cfRule type="cellIs" dxfId="465" priority="466" stopIfTrue="1" operator="equal">
      <formula>"CW 3120-R2"</formula>
    </cfRule>
    <cfRule type="cellIs" dxfId="464" priority="467" stopIfTrue="1" operator="equal">
      <formula>"CW 3240-R7"</formula>
    </cfRule>
  </conditionalFormatting>
  <conditionalFormatting sqref="D577">
    <cfRule type="cellIs" dxfId="463" priority="462" stopIfTrue="1" operator="equal">
      <formula>"CW 2130-R11"</formula>
    </cfRule>
    <cfRule type="cellIs" dxfId="462" priority="463" stopIfTrue="1" operator="equal">
      <formula>"CW 3120-R2"</formula>
    </cfRule>
    <cfRule type="cellIs" dxfId="461" priority="464" stopIfTrue="1" operator="equal">
      <formula>"CW 3240-R7"</formula>
    </cfRule>
  </conditionalFormatting>
  <conditionalFormatting sqref="D578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579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582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591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592">
    <cfRule type="cellIs" dxfId="448" priority="447" stopIfTrue="1" operator="equal">
      <formula>"CW 2130-R11"</formula>
    </cfRule>
    <cfRule type="cellIs" dxfId="447" priority="448" stopIfTrue="1" operator="equal">
      <formula>"CW 3120-R2"</formula>
    </cfRule>
    <cfRule type="cellIs" dxfId="446" priority="449" stopIfTrue="1" operator="equal">
      <formula>"CW 3240-R7"</formula>
    </cfRule>
  </conditionalFormatting>
  <conditionalFormatting sqref="D593">
    <cfRule type="cellIs" dxfId="445" priority="444" stopIfTrue="1" operator="equal">
      <formula>"CW 2130-R11"</formula>
    </cfRule>
    <cfRule type="cellIs" dxfId="444" priority="445" stopIfTrue="1" operator="equal">
      <formula>"CW 3120-R2"</formula>
    </cfRule>
    <cfRule type="cellIs" dxfId="443" priority="446" stopIfTrue="1" operator="equal">
      <formula>"CW 3240-R7"</formula>
    </cfRule>
  </conditionalFormatting>
  <conditionalFormatting sqref="D597:D599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05">
    <cfRule type="cellIs" dxfId="439" priority="438" stopIfTrue="1" operator="equal">
      <formula>"CW 2130-R11"</formula>
    </cfRule>
    <cfRule type="cellIs" dxfId="438" priority="439" stopIfTrue="1" operator="equal">
      <formula>"CW 3120-R2"</formula>
    </cfRule>
    <cfRule type="cellIs" dxfId="437" priority="440" stopIfTrue="1" operator="equal">
      <formula>"CW 3240-R7"</formula>
    </cfRule>
  </conditionalFormatting>
  <conditionalFormatting sqref="D106">
    <cfRule type="cellIs" dxfId="436" priority="435" stopIfTrue="1" operator="equal">
      <formula>"CW 2130-R11"</formula>
    </cfRule>
    <cfRule type="cellIs" dxfId="435" priority="436" stopIfTrue="1" operator="equal">
      <formula>"CW 3120-R2"</formula>
    </cfRule>
    <cfRule type="cellIs" dxfId="434" priority="437" stopIfTrue="1" operator="equal">
      <formula>"CW 3240-R7"</formula>
    </cfRule>
  </conditionalFormatting>
  <conditionalFormatting sqref="D28">
    <cfRule type="cellIs" dxfId="433" priority="432" stopIfTrue="1" operator="equal">
      <formula>"CW 2130-R11"</formula>
    </cfRule>
    <cfRule type="cellIs" dxfId="432" priority="433" stopIfTrue="1" operator="equal">
      <formula>"CW 3120-R2"</formula>
    </cfRule>
    <cfRule type="cellIs" dxfId="431" priority="434" stopIfTrue="1" operator="equal">
      <formula>"CW 3240-R7"</formula>
    </cfRule>
  </conditionalFormatting>
  <conditionalFormatting sqref="D29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419">
    <cfRule type="cellIs" dxfId="427" priority="427" stopIfTrue="1" operator="equal">
      <formula>"CW 3120-R2"</formula>
    </cfRule>
    <cfRule type="cellIs" dxfId="426" priority="428" stopIfTrue="1" operator="equal">
      <formula>"CW 3240-R7"</formula>
    </cfRule>
  </conditionalFormatting>
  <conditionalFormatting sqref="D420">
    <cfRule type="cellIs" dxfId="425" priority="425" stopIfTrue="1" operator="equal">
      <formula>"CW 3120-R2"</formula>
    </cfRule>
    <cfRule type="cellIs" dxfId="424" priority="426" stopIfTrue="1" operator="equal">
      <formula>"CW 3240-R7"</formula>
    </cfRule>
  </conditionalFormatting>
  <conditionalFormatting sqref="D169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217">
    <cfRule type="cellIs" dxfId="420" priority="420" stopIfTrue="1" operator="equal">
      <formula>"CW 3120-R2"</formula>
    </cfRule>
    <cfRule type="cellIs" dxfId="419" priority="421" stopIfTrue="1" operator="equal">
      <formula>"CW 3240-R7"</formula>
    </cfRule>
  </conditionalFormatting>
  <conditionalFormatting sqref="D259">
    <cfRule type="cellIs" dxfId="418" priority="417" stopIfTrue="1" operator="equal">
      <formula>"CW 2130-R11"</formula>
    </cfRule>
    <cfRule type="cellIs" dxfId="417" priority="418" stopIfTrue="1" operator="equal">
      <formula>"CW 3120-R2"</formula>
    </cfRule>
    <cfRule type="cellIs" dxfId="416" priority="419" stopIfTrue="1" operator="equal">
      <formula>"CW 3240-R7"</formula>
    </cfRule>
  </conditionalFormatting>
  <conditionalFormatting sqref="D291">
    <cfRule type="cellIs" dxfId="415" priority="415" stopIfTrue="1" operator="equal">
      <formula>"CW 3120-R2"</formula>
    </cfRule>
    <cfRule type="cellIs" dxfId="414" priority="416" stopIfTrue="1" operator="equal">
      <formula>"CW 3240-R7"</formula>
    </cfRule>
  </conditionalFormatting>
  <conditionalFormatting sqref="D327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356">
    <cfRule type="cellIs" dxfId="410" priority="410" stopIfTrue="1" operator="equal">
      <formula>"CW 3120-R2"</formula>
    </cfRule>
    <cfRule type="cellIs" dxfId="409" priority="411" stopIfTrue="1" operator="equal">
      <formula>"CW 3240-R7"</formula>
    </cfRule>
  </conditionalFormatting>
  <conditionalFormatting sqref="D389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529:D530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531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533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532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619">
    <cfRule type="cellIs" dxfId="393" priority="393" stopIfTrue="1" operator="equal">
      <formula>"CW 3120-R2"</formula>
    </cfRule>
    <cfRule type="cellIs" dxfId="392" priority="394" stopIfTrue="1" operator="equal">
      <formula>"CW 3240-R7"</formula>
    </cfRule>
  </conditionalFormatting>
  <conditionalFormatting sqref="D623">
    <cfRule type="cellIs" dxfId="391" priority="387" stopIfTrue="1" operator="equal">
      <formula>"CW 3120-R2"</formula>
    </cfRule>
    <cfRule type="cellIs" dxfId="390" priority="388" stopIfTrue="1" operator="equal">
      <formula>"CW 3240-R7"</formula>
    </cfRule>
  </conditionalFormatting>
  <conditionalFormatting sqref="D621">
    <cfRule type="cellIs" dxfId="389" priority="391" stopIfTrue="1" operator="equal">
      <formula>"CW 3120-R2"</formula>
    </cfRule>
    <cfRule type="cellIs" dxfId="388" priority="392" stopIfTrue="1" operator="equal">
      <formula>"CW 3240-R7"</formula>
    </cfRule>
  </conditionalFormatting>
  <conditionalFormatting sqref="D630">
    <cfRule type="cellIs" dxfId="387" priority="384" stopIfTrue="1" operator="equal">
      <formula>"CW 2130-R11"</formula>
    </cfRule>
    <cfRule type="cellIs" dxfId="386" priority="385" stopIfTrue="1" operator="equal">
      <formula>"CW 3120-R2"</formula>
    </cfRule>
    <cfRule type="cellIs" dxfId="385" priority="386" stopIfTrue="1" operator="equal">
      <formula>"CW 3240-R7"</formula>
    </cfRule>
  </conditionalFormatting>
  <conditionalFormatting sqref="D641">
    <cfRule type="cellIs" dxfId="384" priority="369" stopIfTrue="1" operator="equal">
      <formula>"CW 3120-R2"</formula>
    </cfRule>
    <cfRule type="cellIs" dxfId="383" priority="370" stopIfTrue="1" operator="equal">
      <formula>"CW 3240-R7"</formula>
    </cfRule>
  </conditionalFormatting>
  <conditionalFormatting sqref="D620">
    <cfRule type="cellIs" dxfId="382" priority="389" stopIfTrue="1" operator="equal">
      <formula>"CW 3120-R2"</formula>
    </cfRule>
    <cfRule type="cellIs" dxfId="381" priority="390" stopIfTrue="1" operator="equal">
      <formula>"CW 3240-R7"</formula>
    </cfRule>
  </conditionalFormatting>
  <conditionalFormatting sqref="D635">
    <cfRule type="cellIs" dxfId="380" priority="374" stopIfTrue="1" operator="equal">
      <formula>"CW 2130-R11"</formula>
    </cfRule>
    <cfRule type="cellIs" dxfId="379" priority="375" stopIfTrue="1" operator="equal">
      <formula>"CW 3120-R2"</formula>
    </cfRule>
    <cfRule type="cellIs" dxfId="378" priority="376" stopIfTrue="1" operator="equal">
      <formula>"CW 3240-R7"</formula>
    </cfRule>
  </conditionalFormatting>
  <conditionalFormatting sqref="D684">
    <cfRule type="cellIs" dxfId="377" priority="341" stopIfTrue="1" operator="equal">
      <formula>"CW 3120-R2"</formula>
    </cfRule>
    <cfRule type="cellIs" dxfId="376" priority="342" stopIfTrue="1" operator="equal">
      <formula>"CW 3240-R7"</formula>
    </cfRule>
  </conditionalFormatting>
  <conditionalFormatting sqref="D629">
    <cfRule type="cellIs" dxfId="375" priority="382" stopIfTrue="1" operator="equal">
      <formula>"CW 3120-R2"</formula>
    </cfRule>
    <cfRule type="cellIs" dxfId="374" priority="383" stopIfTrue="1" operator="equal">
      <formula>"CW 3240-R7"</formula>
    </cfRule>
  </conditionalFormatting>
  <conditionalFormatting sqref="D633">
    <cfRule type="cellIs" dxfId="373" priority="379" stopIfTrue="1" operator="equal">
      <formula>"CW 2130-R11"</formula>
    </cfRule>
    <cfRule type="cellIs" dxfId="372" priority="380" stopIfTrue="1" operator="equal">
      <formula>"CW 3120-R2"</formula>
    </cfRule>
    <cfRule type="cellIs" dxfId="371" priority="381" stopIfTrue="1" operator="equal">
      <formula>"CW 3240-R7"</formula>
    </cfRule>
  </conditionalFormatting>
  <conditionalFormatting sqref="D632">
    <cfRule type="cellIs" dxfId="370" priority="377" stopIfTrue="1" operator="equal">
      <formula>"CW 3120-R2"</formula>
    </cfRule>
    <cfRule type="cellIs" dxfId="369" priority="378" stopIfTrue="1" operator="equal">
      <formula>"CW 3240-R7"</formula>
    </cfRule>
  </conditionalFormatting>
  <conditionalFormatting sqref="D637">
    <cfRule type="cellIs" dxfId="368" priority="371" stopIfTrue="1" operator="equal">
      <formula>"CW 2130-R11"</formula>
    </cfRule>
    <cfRule type="cellIs" dxfId="367" priority="372" stopIfTrue="1" operator="equal">
      <formula>"CW 3120-R2"</formula>
    </cfRule>
    <cfRule type="cellIs" dxfId="366" priority="373" stopIfTrue="1" operator="equal">
      <formula>"CW 3240-R7"</formula>
    </cfRule>
  </conditionalFormatting>
  <conditionalFormatting sqref="D15:D16">
    <cfRule type="cellIs" dxfId="365" priority="313" stopIfTrue="1" operator="equal">
      <formula>"CW 2130-R11"</formula>
    </cfRule>
    <cfRule type="cellIs" dxfId="364" priority="314" stopIfTrue="1" operator="equal">
      <formula>"CW 3120-R2"</formula>
    </cfRule>
    <cfRule type="cellIs" dxfId="363" priority="315" stopIfTrue="1" operator="equal">
      <formula>"CW 3240-R7"</formula>
    </cfRule>
  </conditionalFormatting>
  <conditionalFormatting sqref="D20">
    <cfRule type="cellIs" dxfId="362" priority="310" stopIfTrue="1" operator="equal">
      <formula>"CW 2130-R11"</formula>
    </cfRule>
    <cfRule type="cellIs" dxfId="361" priority="311" stopIfTrue="1" operator="equal">
      <formula>"CW 3120-R2"</formula>
    </cfRule>
    <cfRule type="cellIs" dxfId="360" priority="312" stopIfTrue="1" operator="equal">
      <formula>"CW 3240-R7"</formula>
    </cfRule>
  </conditionalFormatting>
  <conditionalFormatting sqref="D647">
    <cfRule type="cellIs" dxfId="359" priority="367" stopIfTrue="1" operator="equal">
      <formula>"CW 3120-R2"</formula>
    </cfRule>
    <cfRule type="cellIs" dxfId="358" priority="368" stopIfTrue="1" operator="equal">
      <formula>"CW 3240-R7"</formula>
    </cfRule>
  </conditionalFormatting>
  <conditionalFormatting sqref="D649">
    <cfRule type="cellIs" dxfId="357" priority="365" stopIfTrue="1" operator="equal">
      <formula>"CW 3120-R2"</formula>
    </cfRule>
    <cfRule type="cellIs" dxfId="356" priority="366" stopIfTrue="1" operator="equal">
      <formula>"CW 3240-R7"</formula>
    </cfRule>
  </conditionalFormatting>
  <conditionalFormatting sqref="D648">
    <cfRule type="cellIs" dxfId="355" priority="363" stopIfTrue="1" operator="equal">
      <formula>"CW 3120-R2"</formula>
    </cfRule>
    <cfRule type="cellIs" dxfId="354" priority="364" stopIfTrue="1" operator="equal">
      <formula>"CW 3240-R7"</formula>
    </cfRule>
  </conditionalFormatting>
  <conditionalFormatting sqref="D651">
    <cfRule type="cellIs" dxfId="353" priority="361" stopIfTrue="1" operator="equal">
      <formula>"CW 3120-R2"</formula>
    </cfRule>
    <cfRule type="cellIs" dxfId="352" priority="362" stopIfTrue="1" operator="equal">
      <formula>"CW 3240-R7"</formula>
    </cfRule>
  </conditionalFormatting>
  <conditionalFormatting sqref="D653">
    <cfRule type="cellIs" dxfId="351" priority="359" stopIfTrue="1" operator="equal">
      <formula>"CW 3120-R2"</formula>
    </cfRule>
    <cfRule type="cellIs" dxfId="350" priority="360" stopIfTrue="1" operator="equal">
      <formula>"CW 3240-R7"</formula>
    </cfRule>
  </conditionalFormatting>
  <conditionalFormatting sqref="D23">
    <cfRule type="cellIs" dxfId="349" priority="301" stopIfTrue="1" operator="equal">
      <formula>"CW 2130-R11"</formula>
    </cfRule>
    <cfRule type="cellIs" dxfId="348" priority="302" stopIfTrue="1" operator="equal">
      <formula>"CW 3120-R2"</formula>
    </cfRule>
    <cfRule type="cellIs" dxfId="347" priority="303" stopIfTrue="1" operator="equal">
      <formula>"CW 3240-R7"</formula>
    </cfRule>
  </conditionalFormatting>
  <conditionalFormatting sqref="D22">
    <cfRule type="cellIs" dxfId="346" priority="304" stopIfTrue="1" operator="equal">
      <formula>"CW 2130-R11"</formula>
    </cfRule>
    <cfRule type="cellIs" dxfId="345" priority="305" stopIfTrue="1" operator="equal">
      <formula>"CW 3120-R2"</formula>
    </cfRule>
    <cfRule type="cellIs" dxfId="344" priority="306" stopIfTrue="1" operator="equal">
      <formula>"CW 3240-R7"</formula>
    </cfRule>
  </conditionalFormatting>
  <conditionalFormatting sqref="D658">
    <cfRule type="cellIs" dxfId="343" priority="357" stopIfTrue="1" operator="equal">
      <formula>"CW 3120-R2"</formula>
    </cfRule>
    <cfRule type="cellIs" dxfId="342" priority="358" stopIfTrue="1" operator="equal">
      <formula>"CW 3240-R7"</formula>
    </cfRule>
  </conditionalFormatting>
  <conditionalFormatting sqref="D664">
    <cfRule type="cellIs" dxfId="341" priority="355" stopIfTrue="1" operator="equal">
      <formula>"CW 3120-R2"</formula>
    </cfRule>
    <cfRule type="cellIs" dxfId="340" priority="356" stopIfTrue="1" operator="equal">
      <formula>"CW 3240-R7"</formula>
    </cfRule>
  </conditionalFormatting>
  <conditionalFormatting sqref="D666">
    <cfRule type="cellIs" dxfId="339" priority="353" stopIfTrue="1" operator="equal">
      <formula>"CW 3120-R2"</formula>
    </cfRule>
    <cfRule type="cellIs" dxfId="338" priority="354" stopIfTrue="1" operator="equal">
      <formula>"CW 3240-R7"</formula>
    </cfRule>
  </conditionalFormatting>
  <conditionalFormatting sqref="D665">
    <cfRule type="cellIs" dxfId="337" priority="351" stopIfTrue="1" operator="equal">
      <formula>"CW 3120-R2"</formula>
    </cfRule>
    <cfRule type="cellIs" dxfId="336" priority="352" stopIfTrue="1" operator="equal">
      <formula>"CW 3240-R7"</formula>
    </cfRule>
  </conditionalFormatting>
  <conditionalFormatting sqref="D668">
    <cfRule type="cellIs" dxfId="335" priority="349" stopIfTrue="1" operator="equal">
      <formula>"CW 3120-R2"</formula>
    </cfRule>
    <cfRule type="cellIs" dxfId="334" priority="350" stopIfTrue="1" operator="equal">
      <formula>"CW 3240-R7"</formula>
    </cfRule>
  </conditionalFormatting>
  <conditionalFormatting sqref="D672">
    <cfRule type="cellIs" dxfId="333" priority="347" stopIfTrue="1" operator="equal">
      <formula>"CW 3120-R2"</formula>
    </cfRule>
    <cfRule type="cellIs" dxfId="332" priority="348" stopIfTrue="1" operator="equal">
      <formula>"CW 3240-R7"</formula>
    </cfRule>
  </conditionalFormatting>
  <conditionalFormatting sqref="D568">
    <cfRule type="cellIs" dxfId="331" priority="292" stopIfTrue="1" operator="equal">
      <formula>"CW 2130-R11"</formula>
    </cfRule>
    <cfRule type="cellIs" dxfId="330" priority="293" stopIfTrue="1" operator="equal">
      <formula>"CW 3120-R2"</formula>
    </cfRule>
    <cfRule type="cellIs" dxfId="329" priority="294" stopIfTrue="1" operator="equal">
      <formula>"CW 3240-R7"</formula>
    </cfRule>
  </conditionalFormatting>
  <conditionalFormatting sqref="D675">
    <cfRule type="cellIs" dxfId="328" priority="345" stopIfTrue="1" operator="equal">
      <formula>"CW 3120-R2"</formula>
    </cfRule>
    <cfRule type="cellIs" dxfId="327" priority="346" stopIfTrue="1" operator="equal">
      <formula>"CW 3240-R7"</formula>
    </cfRule>
  </conditionalFormatting>
  <conditionalFormatting sqref="D683">
    <cfRule type="cellIs" dxfId="326" priority="343" stopIfTrue="1" operator="equal">
      <formula>"CW 3120-R2"</formula>
    </cfRule>
    <cfRule type="cellIs" dxfId="325" priority="344" stopIfTrue="1" operator="equal">
      <formula>"CW 3240-R7"</formula>
    </cfRule>
  </conditionalFormatting>
  <conditionalFormatting sqref="D687">
    <cfRule type="cellIs" dxfId="324" priority="339" stopIfTrue="1" operator="equal">
      <formula>"CW 3120-R2"</formula>
    </cfRule>
    <cfRule type="cellIs" dxfId="323" priority="340" stopIfTrue="1" operator="equal">
      <formula>"CW 3240-R7"</formula>
    </cfRule>
  </conditionalFormatting>
  <conditionalFormatting sqref="D692">
    <cfRule type="cellIs" dxfId="322" priority="337" stopIfTrue="1" operator="equal">
      <formula>"CW 3120-R2"</formula>
    </cfRule>
    <cfRule type="cellIs" dxfId="321" priority="338" stopIfTrue="1" operator="equal">
      <formula>"CW 3240-R7"</formula>
    </cfRule>
  </conditionalFormatting>
  <conditionalFormatting sqref="D617">
    <cfRule type="cellIs" dxfId="320" priority="334" stopIfTrue="1" operator="equal">
      <formula>"CW 2130-R11"</formula>
    </cfRule>
    <cfRule type="cellIs" dxfId="319" priority="335" stopIfTrue="1" operator="equal">
      <formula>"CW 3120-R2"</formula>
    </cfRule>
    <cfRule type="cellIs" dxfId="318" priority="336" stopIfTrue="1" operator="equal">
      <formula>"CW 3240-R7"</formula>
    </cfRule>
  </conditionalFormatting>
  <conditionalFormatting sqref="D681">
    <cfRule type="cellIs" dxfId="317" priority="331" stopIfTrue="1" operator="equal">
      <formula>"CW 2130-R11"</formula>
    </cfRule>
    <cfRule type="cellIs" dxfId="316" priority="332" stopIfTrue="1" operator="equal">
      <formula>"CW 3120-R2"</formula>
    </cfRule>
    <cfRule type="cellIs" dxfId="315" priority="333" stopIfTrue="1" operator="equal">
      <formula>"CW 3240-R7"</formula>
    </cfRule>
  </conditionalFormatting>
  <conditionalFormatting sqref="D645">
    <cfRule type="cellIs" dxfId="314" priority="328" stopIfTrue="1" operator="equal">
      <formula>"CW 2130-R11"</formula>
    </cfRule>
    <cfRule type="cellIs" dxfId="313" priority="329" stopIfTrue="1" operator="equal">
      <formula>"CW 3120-R2"</formula>
    </cfRule>
    <cfRule type="cellIs" dxfId="312" priority="330" stopIfTrue="1" operator="equal">
      <formula>"CW 3240-R7"</formula>
    </cfRule>
  </conditionalFormatting>
  <conditionalFormatting sqref="D37">
    <cfRule type="cellIs" dxfId="311" priority="325" stopIfTrue="1" operator="equal">
      <formula>"CW 2130-R11"</formula>
    </cfRule>
    <cfRule type="cellIs" dxfId="310" priority="326" stopIfTrue="1" operator="equal">
      <formula>"CW 3120-R2"</formula>
    </cfRule>
    <cfRule type="cellIs" dxfId="309" priority="327" stopIfTrue="1" operator="equal">
      <formula>"CW 3240-R7"</formula>
    </cfRule>
  </conditionalFormatting>
  <conditionalFormatting sqref="D9">
    <cfRule type="cellIs" dxfId="308" priority="322" stopIfTrue="1" operator="equal">
      <formula>"CW 2130-R11"</formula>
    </cfRule>
    <cfRule type="cellIs" dxfId="307" priority="323" stopIfTrue="1" operator="equal">
      <formula>"CW 3120-R2"</formula>
    </cfRule>
    <cfRule type="cellIs" dxfId="306" priority="324" stopIfTrue="1" operator="equal">
      <formula>"CW 3240-R7"</formula>
    </cfRule>
  </conditionalFormatting>
  <conditionalFormatting sqref="D12">
    <cfRule type="cellIs" dxfId="305" priority="319" stopIfTrue="1" operator="equal">
      <formula>"CW 2130-R11"</formula>
    </cfRule>
    <cfRule type="cellIs" dxfId="304" priority="320" stopIfTrue="1" operator="equal">
      <formula>"CW 3120-R2"</formula>
    </cfRule>
    <cfRule type="cellIs" dxfId="303" priority="321" stopIfTrue="1" operator="equal">
      <formula>"CW 3240-R7"</formula>
    </cfRule>
  </conditionalFormatting>
  <conditionalFormatting sqref="D14">
    <cfRule type="cellIs" dxfId="302" priority="316" stopIfTrue="1" operator="equal">
      <formula>"CW 2130-R11"</formula>
    </cfRule>
    <cfRule type="cellIs" dxfId="301" priority="317" stopIfTrue="1" operator="equal">
      <formula>"CW 3120-R2"</formula>
    </cfRule>
    <cfRule type="cellIs" dxfId="300" priority="318" stopIfTrue="1" operator="equal">
      <formula>"CW 3240-R7"</formula>
    </cfRule>
  </conditionalFormatting>
  <conditionalFormatting sqref="D21">
    <cfRule type="cellIs" dxfId="299" priority="307" stopIfTrue="1" operator="equal">
      <formula>"CW 2130-R11"</formula>
    </cfRule>
    <cfRule type="cellIs" dxfId="298" priority="308" stopIfTrue="1" operator="equal">
      <formula>"CW 3120-R2"</formula>
    </cfRule>
    <cfRule type="cellIs" dxfId="297" priority="309" stopIfTrue="1" operator="equal">
      <formula>"CW 3240-R7"</formula>
    </cfRule>
  </conditionalFormatting>
  <conditionalFormatting sqref="D24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508">
    <cfRule type="cellIs" dxfId="293" priority="295" stopIfTrue="1" operator="equal">
      <formula>"CW 2130-R11"</formula>
    </cfRule>
    <cfRule type="cellIs" dxfId="292" priority="296" stopIfTrue="1" operator="equal">
      <formula>"CW 3120-R2"</formula>
    </cfRule>
    <cfRule type="cellIs" dxfId="291" priority="297" stopIfTrue="1" operator="equal">
      <formula>"CW 3240-R7"</formula>
    </cfRule>
  </conditionalFormatting>
  <conditionalFormatting sqref="D571:D572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66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487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466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38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223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295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388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154:D155">
    <cfRule type="cellIs" dxfId="266" priority="265" stopIfTrue="1" operator="equal">
      <formula>"CW 2130-R11"</formula>
    </cfRule>
    <cfRule type="cellIs" dxfId="265" priority="266" stopIfTrue="1" operator="equal">
      <formula>"CW 3120-R2"</formula>
    </cfRule>
    <cfRule type="cellIs" dxfId="264" priority="267" stopIfTrue="1" operator="equal">
      <formula>"CW 3240-R7"</formula>
    </cfRule>
  </conditionalFormatting>
  <conditionalFormatting sqref="D45:D46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83">
    <cfRule type="cellIs" dxfId="260" priority="259" stopIfTrue="1" operator="equal">
      <formula>"CW 2130-R11"</formula>
    </cfRule>
    <cfRule type="cellIs" dxfId="259" priority="260" stopIfTrue="1" operator="equal">
      <formula>"CW 3120-R2"</formula>
    </cfRule>
    <cfRule type="cellIs" dxfId="258" priority="261" stopIfTrue="1" operator="equal">
      <formula>"CW 3240-R7"</formula>
    </cfRule>
  </conditionalFormatting>
  <conditionalFormatting sqref="D113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40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196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237">
    <cfRule type="cellIs" dxfId="248" priority="247" stopIfTrue="1" operator="equal">
      <formula>"CW 2130-R11"</formula>
    </cfRule>
    <cfRule type="cellIs" dxfId="247" priority="248" stopIfTrue="1" operator="equal">
      <formula>"CW 3120-R2"</formula>
    </cfRule>
    <cfRule type="cellIs" dxfId="246" priority="249" stopIfTrue="1" operator="equal">
      <formula>"CW 3240-R7"</formula>
    </cfRule>
  </conditionalFormatting>
  <conditionalFormatting sqref="D252:D254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279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305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320:D322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347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367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382:D384">
    <cfRule type="cellIs" dxfId="227" priority="226" stopIfTrue="1" operator="equal">
      <formula>"CW 2130-R11"</formula>
    </cfRule>
    <cfRule type="cellIs" dxfId="226" priority="227" stopIfTrue="1" operator="equal">
      <formula>"CW 3120-R2"</formula>
    </cfRule>
    <cfRule type="cellIs" dxfId="225" priority="228" stopIfTrue="1" operator="equal">
      <formula>"CW 3240-R7"</formula>
    </cfRule>
  </conditionalFormatting>
  <conditionalFormatting sqref="D408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429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562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612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616">
    <cfRule type="cellIs" dxfId="212" priority="212" stopIfTrue="1" operator="equal">
      <formula>"CW 3120-R2"</formula>
    </cfRule>
    <cfRule type="cellIs" dxfId="211" priority="213" stopIfTrue="1" operator="equal">
      <formula>"CW 3240-R7"</formula>
    </cfRule>
  </conditionalFormatting>
  <conditionalFormatting sqref="D644">
    <cfRule type="cellIs" dxfId="210" priority="210" stopIfTrue="1" operator="equal">
      <formula>"CW 3120-R2"</formula>
    </cfRule>
    <cfRule type="cellIs" dxfId="209" priority="211" stopIfTrue="1" operator="equal">
      <formula>"CW 3240-R7"</formula>
    </cfRule>
  </conditionalFormatting>
  <conditionalFormatting sqref="D627">
    <cfRule type="cellIs" dxfId="208" priority="153" stopIfTrue="1" operator="equal">
      <formula>"CW 3120-R2"</formula>
    </cfRule>
    <cfRule type="cellIs" dxfId="207" priority="154" stopIfTrue="1" operator="equal">
      <formula>"CW 3240-R7"</formula>
    </cfRule>
  </conditionalFormatting>
  <conditionalFormatting sqref="D680">
    <cfRule type="cellIs" dxfId="206" priority="208" stopIfTrue="1" operator="equal">
      <formula>"CW 3120-R2"</formula>
    </cfRule>
    <cfRule type="cellIs" dxfId="205" priority="209" stopIfTrue="1" operator="equal">
      <formula>"CW 3240-R7"</formula>
    </cfRule>
  </conditionalFormatting>
  <conditionalFormatting sqref="D89">
    <cfRule type="cellIs" dxfId="204" priority="205" stopIfTrue="1" operator="equal">
      <formula>"CW 2130-R11"</formula>
    </cfRule>
    <cfRule type="cellIs" dxfId="203" priority="206" stopIfTrue="1" operator="equal">
      <formula>"CW 3120-R2"</formula>
    </cfRule>
    <cfRule type="cellIs" dxfId="202" priority="207" stopIfTrue="1" operator="equal">
      <formula>"CW 3240-R7"</formula>
    </cfRule>
  </conditionalFormatting>
  <conditionalFormatting sqref="D94">
    <cfRule type="cellIs" dxfId="201" priority="202" stopIfTrue="1" operator="equal">
      <formula>"CW 2130-R11"</formula>
    </cfRule>
    <cfRule type="cellIs" dxfId="200" priority="203" stopIfTrue="1" operator="equal">
      <formula>"CW 3120-R2"</formula>
    </cfRule>
    <cfRule type="cellIs" dxfId="199" priority="204" stopIfTrue="1" operator="equal">
      <formula>"CW 3240-R7"</formula>
    </cfRule>
  </conditionalFormatting>
  <conditionalFormatting sqref="D112">
    <cfRule type="cellIs" dxfId="198" priority="199" stopIfTrue="1" operator="equal">
      <formula>"CW 2130-R11"</formula>
    </cfRule>
    <cfRule type="cellIs" dxfId="197" priority="200" stopIfTrue="1" operator="equal">
      <formula>"CW 3120-R2"</formula>
    </cfRule>
    <cfRule type="cellIs" dxfId="196" priority="201" stopIfTrue="1" operator="equal">
      <formula>"CW 3240-R7"</formula>
    </cfRule>
  </conditionalFormatting>
  <conditionalFormatting sqref="D278">
    <cfRule type="cellIs" dxfId="195" priority="196" stopIfTrue="1" operator="equal">
      <formula>"CW 2130-R11"</formula>
    </cfRule>
    <cfRule type="cellIs" dxfId="194" priority="197" stopIfTrue="1" operator="equal">
      <formula>"CW 3120-R2"</formula>
    </cfRule>
    <cfRule type="cellIs" dxfId="193" priority="198" stopIfTrue="1" operator="equal">
      <formula>"CW 3240-R7"</formula>
    </cfRule>
  </conditionalFormatting>
  <conditionalFormatting sqref="D48">
    <cfRule type="cellIs" dxfId="192" priority="193" stopIfTrue="1" operator="equal">
      <formula>"CW 2130-R11"</formula>
    </cfRule>
    <cfRule type="cellIs" dxfId="191" priority="194" stopIfTrue="1" operator="equal">
      <formula>"CW 3120-R2"</formula>
    </cfRule>
    <cfRule type="cellIs" dxfId="190" priority="195" stopIfTrue="1" operator="equal">
      <formula>"CW 3240-R7"</formula>
    </cfRule>
  </conditionalFormatting>
  <conditionalFormatting sqref="D88">
    <cfRule type="cellIs" dxfId="189" priority="190" stopIfTrue="1" operator="equal">
      <formula>"CW 2130-R11"</formula>
    </cfRule>
    <cfRule type="cellIs" dxfId="188" priority="191" stopIfTrue="1" operator="equal">
      <formula>"CW 3120-R2"</formula>
    </cfRule>
    <cfRule type="cellIs" dxfId="187" priority="192" stopIfTrue="1" operator="equal">
      <formula>"CW 3240-R7"</formula>
    </cfRule>
  </conditionalFormatting>
  <conditionalFormatting sqref="D93">
    <cfRule type="cellIs" dxfId="186" priority="187" stopIfTrue="1" operator="equal">
      <formula>"CW 2130-R11"</formula>
    </cfRule>
    <cfRule type="cellIs" dxfId="185" priority="188" stopIfTrue="1" operator="equal">
      <formula>"CW 3120-R2"</formula>
    </cfRule>
    <cfRule type="cellIs" dxfId="184" priority="189" stopIfTrue="1" operator="equal">
      <formula>"CW 3240-R7"</formula>
    </cfRule>
  </conditionalFormatting>
  <conditionalFormatting sqref="D54">
    <cfRule type="cellIs" dxfId="183" priority="184" stopIfTrue="1" operator="equal">
      <formula>"CW 2130-R11"</formula>
    </cfRule>
    <cfRule type="cellIs" dxfId="182" priority="185" stopIfTrue="1" operator="equal">
      <formula>"CW 3120-R2"</formula>
    </cfRule>
    <cfRule type="cellIs" dxfId="181" priority="186" stopIfTrue="1" operator="equal">
      <formula>"CW 3240-R7"</formula>
    </cfRule>
  </conditionalFormatting>
  <conditionalFormatting sqref="D119">
    <cfRule type="cellIs" dxfId="180" priority="181" stopIfTrue="1" operator="equal">
      <formula>"CW 2130-R11"</formula>
    </cfRule>
    <cfRule type="cellIs" dxfId="179" priority="182" stopIfTrue="1" operator="equal">
      <formula>"CW 3120-R2"</formula>
    </cfRule>
    <cfRule type="cellIs" dxfId="178" priority="183" stopIfTrue="1" operator="equal">
      <formula>"CW 3240-R7"</formula>
    </cfRule>
  </conditionalFormatting>
  <conditionalFormatting sqref="D200">
    <cfRule type="cellIs" dxfId="177" priority="178" stopIfTrue="1" operator="equal">
      <formula>"CW 2130-R11"</formula>
    </cfRule>
    <cfRule type="cellIs" dxfId="176" priority="179" stopIfTrue="1" operator="equal">
      <formula>"CW 3120-R2"</formula>
    </cfRule>
    <cfRule type="cellIs" dxfId="175" priority="180" stopIfTrue="1" operator="equal">
      <formula>"CW 3240-R7"</formula>
    </cfRule>
  </conditionalFormatting>
  <conditionalFormatting sqref="D473">
    <cfRule type="cellIs" dxfId="174" priority="175" stopIfTrue="1" operator="equal">
      <formula>"CW 2130-R11"</formula>
    </cfRule>
    <cfRule type="cellIs" dxfId="173" priority="176" stopIfTrue="1" operator="equal">
      <formula>"CW 3120-R2"</formula>
    </cfRule>
    <cfRule type="cellIs" dxfId="172" priority="177" stopIfTrue="1" operator="equal">
      <formula>"CW 3240-R7"</formula>
    </cfRule>
  </conditionalFormatting>
  <conditionalFormatting sqref="D474">
    <cfRule type="cellIs" dxfId="171" priority="172" stopIfTrue="1" operator="equal">
      <formula>"CW 2130-R11"</formula>
    </cfRule>
    <cfRule type="cellIs" dxfId="170" priority="173" stopIfTrue="1" operator="equal">
      <formula>"CW 3120-R2"</formula>
    </cfRule>
    <cfRule type="cellIs" dxfId="169" priority="174" stopIfTrue="1" operator="equal">
      <formula>"CW 3240-R7"</formula>
    </cfRule>
  </conditionalFormatting>
  <conditionalFormatting sqref="D475">
    <cfRule type="cellIs" dxfId="168" priority="169" stopIfTrue="1" operator="equal">
      <formula>"CW 2130-R11"</formula>
    </cfRule>
    <cfRule type="cellIs" dxfId="167" priority="170" stopIfTrue="1" operator="equal">
      <formula>"CW 3120-R2"</formula>
    </cfRule>
    <cfRule type="cellIs" dxfId="166" priority="171" stopIfTrue="1" operator="equal">
      <formula>"CW 3240-R7"</formula>
    </cfRule>
  </conditionalFormatting>
  <conditionalFormatting sqref="D526">
    <cfRule type="cellIs" dxfId="165" priority="166" stopIfTrue="1" operator="equal">
      <formula>"CW 2130-R11"</formula>
    </cfRule>
    <cfRule type="cellIs" dxfId="164" priority="167" stopIfTrue="1" operator="equal">
      <formula>"CW 3120-R2"</formula>
    </cfRule>
    <cfRule type="cellIs" dxfId="163" priority="168" stopIfTrue="1" operator="equal">
      <formula>"CW 3240-R7"</formula>
    </cfRule>
  </conditionalFormatting>
  <conditionalFormatting sqref="D586">
    <cfRule type="cellIs" dxfId="162" priority="163" stopIfTrue="1" operator="equal">
      <formula>"CW 2130-R11"</formula>
    </cfRule>
    <cfRule type="cellIs" dxfId="161" priority="164" stopIfTrue="1" operator="equal">
      <formula>"CW 3120-R2"</formula>
    </cfRule>
    <cfRule type="cellIs" dxfId="160" priority="165" stopIfTrue="1" operator="equal">
      <formula>"CW 3240-R7"</formula>
    </cfRule>
  </conditionalFormatting>
  <conditionalFormatting sqref="D550">
    <cfRule type="cellIs" dxfId="159" priority="160" stopIfTrue="1" operator="equal">
      <formula>"CW 2130-R11"</formula>
    </cfRule>
    <cfRule type="cellIs" dxfId="158" priority="161" stopIfTrue="1" operator="equal">
      <formula>"CW 3120-R2"</formula>
    </cfRule>
    <cfRule type="cellIs" dxfId="157" priority="162" stopIfTrue="1" operator="equal">
      <formula>"CW 3240-R7"</formula>
    </cfRule>
  </conditionalFormatting>
  <conditionalFormatting sqref="D600">
    <cfRule type="cellIs" dxfId="156" priority="157" stopIfTrue="1" operator="equal">
      <formula>"CW 2130-R11"</formula>
    </cfRule>
    <cfRule type="cellIs" dxfId="155" priority="158" stopIfTrue="1" operator="equal">
      <formula>"CW 3120-R2"</formula>
    </cfRule>
    <cfRule type="cellIs" dxfId="154" priority="159" stopIfTrue="1" operator="equal">
      <formula>"CW 3240-R7"</formula>
    </cfRule>
  </conditionalFormatting>
  <conditionalFormatting sqref="D626">
    <cfRule type="cellIs" dxfId="153" priority="155" stopIfTrue="1" operator="equal">
      <formula>"CW 3120-R2"</formula>
    </cfRule>
    <cfRule type="cellIs" dxfId="152" priority="156" stopIfTrue="1" operator="equal">
      <formula>"CW 3240-R7"</formula>
    </cfRule>
  </conditionalFormatting>
  <conditionalFormatting sqref="D639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642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654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656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659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660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662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670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673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676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678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689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690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693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694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709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697">
    <cfRule type="cellIs" dxfId="103" priority="99" stopIfTrue="1" operator="equal">
      <formula>"CW 2130-R11"</formula>
    </cfRule>
    <cfRule type="cellIs" dxfId="102" priority="100" stopIfTrue="1" operator="equal">
      <formula>"CW 3120-R2"</formula>
    </cfRule>
    <cfRule type="cellIs" dxfId="101" priority="101" stopIfTrue="1" operator="equal">
      <formula>"CW 3240-R7"</formula>
    </cfRule>
  </conditionalFormatting>
  <conditionalFormatting sqref="D698">
    <cfRule type="cellIs" dxfId="100" priority="102" stopIfTrue="1" operator="equal">
      <formula>"CW 2130-R11"</formula>
    </cfRule>
    <cfRule type="cellIs" dxfId="99" priority="103" stopIfTrue="1" operator="equal">
      <formula>"CW 3120-R2"</formula>
    </cfRule>
    <cfRule type="cellIs" dxfId="98" priority="104" stopIfTrue="1" operator="equal">
      <formula>"CW 3240-R7"</formula>
    </cfRule>
  </conditionalFormatting>
  <conditionalFormatting sqref="D699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700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701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702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703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704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705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706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710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711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712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713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714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715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718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179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181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266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465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520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538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580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31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69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186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209">
    <cfRule type="cellIs" dxfId="22" priority="22" stopIfTrue="1" operator="equal">
      <formula>"CW 3120-R2"</formula>
    </cfRule>
    <cfRule type="cellIs" dxfId="21" priority="23" stopIfTrue="1" operator="equal">
      <formula>"CW 3240-R7"</formula>
    </cfRule>
  </conditionalFormatting>
  <conditionalFormatting sqref="D228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332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358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392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416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59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85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G718">
    <cfRule type="expression" dxfId="3" priority="4">
      <formula>G718&gt;G732*0.05</formula>
    </cfRule>
  </conditionalFormatting>
  <conditionalFormatting sqref="D45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6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18" xr:uid="{00000000-0002-0000-0000-000000000000}">
      <formula1>IF(AND(G718&gt;=0.01,G718&lt;=G738*0.05),ROUND(G718,2),0.01)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6 G31 G645 G42 G44:G48 G59 G62 G64 G67:G73 G75 G77:G79 G82:G83 G94 G51 G9:G10 G575:G576 G96:G97 G99 G101 G592:G593 G109 G112:G113 G116 G56 G121 G124 G127 G129:G131 G133 G135:G136 G139:G140 G38:G39 G148:G149 G151 G144:G146 G158 G166 G160:G164 G420 G171 G193:G197 G174:G176 G17 G182:G186 G189 G191 G203 G206 G209 G212 G168:G169 G219 G221 G224:G228 G232:G233 G236:G237 G242:G243 G246 G256 G304:G305 G217 G262:G264 G272 G274 G282 G286 G258:G259 G293 G296 G248:G254 G89:G90 G298 G230 G300:G301 G310:G311 G314 G324 G360 G291 G344:G348 G330:G332 G340 G342 G350 G326:G327 G358 G362:G363 G366:G367 G316:G322 G335:G337 G372:G373 G376 G386 G422 G356 G29 G402 G404 G410 G388:G389 G395:G399 G424:G425 G428:G429 G378:G384 G392 G406:G408 G459:G462 G477 G480 G483 G485 G493 G488:G491 G501:G502 G449 G451 G495:G498 G539:G541 G416 G552 G555 G557:G558 G561:G562 G508:G509 G518 G513 G522 G536 G544 G587 G547 G582 G602 G605 G607:G608 G611:G612 G568:G569 G527:G528 G578 G573 G590 G596 G549:G550 G104 G27 G418 G215 G289 G354 G414 G475 G530 G532:G533 G649 G621 G599:G600 G630 G623 G633 G651 G635 G637 G666 G668 G685 G687 G617 G681 G34:G36 G155 G200:G201 G19:G20 G22 G24 G12:G13 G436:G437 G446:G447 G444 G153 G276:G280 G515:G516 G87 G92 G53:G54 G118:G119 G465:G467 G433:G434 G439 G441:G442 G470 G506 G511 G520 G472:G473 G525 G566 G571 G580 G585 G627 G639 G642 G654 G656 G659:G660 G662 G670 G673 G676 G678 G689:G690 G693:G694 G699:G706 G710:G715 G15 G178:G179 G454:G456 G267:G269" xr:uid="{00000000-0002-0000-0000-000001000000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26 G30 G32:G33 G41 G43 G58 G60:G61 G63 G464 G76 G81 G18 G52 G49:G50 G91 G95 G100 G103 G107:G108 G537 G117 G114:G115 G123 G125:G126 G128 G134 G138 G147 G152 G157 G159 G165 G167 G170 G172:G173 G16 G177 G190 G187:G188 G192 G55 G205 G207:G208 G210:G211 G213:G214 G218 G220 G457:G458 G235 G241 G245 G247 G255 G257 G260:G261 G180 G273 G270:G271 G275 G284:G285 G287:G288 G292 G303 G222:G223 G299 G231 G309 G313 G315 G323 G325 G328:G329 G333 G341 G338:G339 G343 G352:G353 G357 G365 G361 G371 G375 G377 G385 G294:G295 G390:G391 G393 G403 G400:G401 G405 G412:G413 G417 G427 G423 G453 G486:G487 G265 G479 G481:G482 G484 G65:G66 G494 G500 G445 G450 G471 G468:G469 G438 G524 G534:G535 G543 G556 G560 G570 G514 G510 G519 G548 G545:G546 G584 G588:G589 G595 G606 G610 G154 G574 G23 G591 G597:G598 G105 G28 G216 G290 G355 G415 G529 G531 G683:G684 G619:G620 G586 G650 G622 G647:G648 G664:G665 G667 G686 G37 G14 G387 G111 G88 G93 G199 G11 G435 G440 G443 G507 G512 G521 G474 G526 G567 G572 G581 G625:G626 G579" xr:uid="{00000000-0002-0000-0000-000002000000}">
      <formula1>"isblank(G3)"</formula1>
    </dataValidation>
    <dataValidation type="decimal" operator="greaterThan" allowBlank="1" showErrorMessage="1" errorTitle="Illegal Entry " error="Unit Prices must be greater than 0. " prompt="Enter your Unit Bid Price._x000a_You do not need to type in the &quot;$&quot;" sqref="G419" xr:uid="{00000000-0002-0000-0000-000003000000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17 F291 F356 F416 F687 F623 F668 F651 F626" xr:uid="{00000000-0002-0000-0000-000004000000}">
      <formula1>IF(F217&gt;=0,ROUND(F217,0),0)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29 G632" xr:uid="{00000000-0002-0000-0000-000005000000}">
      <formula1>0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618-2020 
&amp;RBid Submission
&amp;P of &amp;N</oddHeader>
    <oddFooter xml:space="preserve">&amp;R                   </oddFooter>
  </headerFooter>
  <rowBreaks count="37" manualBreakCount="37">
    <brk id="29" max="16383" man="1"/>
    <brk id="48" max="16383" man="1"/>
    <brk id="69" max="16383" man="1"/>
    <brk id="84" max="16383" man="1"/>
    <brk id="109" max="16383" man="1"/>
    <brk id="131" max="16383" man="1"/>
    <brk id="141" max="16383" man="1"/>
    <brk id="164" max="16383" man="1"/>
    <brk id="191" max="16383" man="1"/>
    <brk id="217" max="16383" man="1"/>
    <brk id="238" max="16383" man="1"/>
    <brk id="259" max="16383" man="1"/>
    <brk id="282" max="16383" man="1"/>
    <brk id="306" max="16383" man="1"/>
    <brk id="327" max="16383" man="1"/>
    <brk id="350" max="16383" man="1"/>
    <brk id="368" max="16383" man="1"/>
    <brk id="389" max="16383" man="1"/>
    <brk id="414" max="16383" man="1"/>
    <brk id="430" max="16383" man="1"/>
    <brk id="456" max="16383" man="1"/>
    <brk id="477" max="16383" man="1"/>
    <brk id="498" max="16383" man="1"/>
    <brk id="503" max="16383" man="1"/>
    <brk id="528" max="16383" man="1"/>
    <brk id="550" max="16383" man="1"/>
    <brk id="563" max="16383" man="1"/>
    <brk id="587" max="16383" man="1"/>
    <brk id="608" max="16383" man="1"/>
    <brk id="613" max="16383" man="1"/>
    <brk id="635" max="16383" man="1"/>
    <brk id="656" max="16383" man="1"/>
    <brk id="678" max="16383" man="1"/>
    <brk id="695" max="16383" man="1"/>
    <brk id="707" max="16383" man="1"/>
    <brk id="716" max="16383" man="1"/>
    <brk id="71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B-618-2020</vt:lpstr>
      <vt:lpstr>'FORM B-618-2020'!Print_Area</vt:lpstr>
      <vt:lpstr>'FORM B-618-2020'!Print_Titles</vt:lpstr>
      <vt:lpstr>'FORM B-618-2020'!XEVERYTHING</vt:lpstr>
      <vt:lpstr>'FORM B-618-2020'!XITEMS</vt:lpstr>
    </vt:vector>
  </TitlesOfParts>
  <Manager>Olfert, Caleb</Manager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618-2020 Form B-Prices</dc:title>
  <dc:creator>Public Works Engineering</dc:creator>
  <dc:description>Checked by C. Humbert
Feb. 24, 2021
File Size = 96.0 KB</dc:description>
  <cp:lastModifiedBy>Windows User</cp:lastModifiedBy>
  <cp:lastPrinted>2021-02-24T19:38:25Z</cp:lastPrinted>
  <dcterms:created xsi:type="dcterms:W3CDTF">1999-03-31T15:44:33Z</dcterms:created>
  <dcterms:modified xsi:type="dcterms:W3CDTF">2021-02-24T19:39:12Z</dcterms:modified>
  <cp:category>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>76898</vt:lpwstr>
  </property>
  <property fmtid="{D5CDD505-2E9C-101B-9397-08002B2CF9AE}" pid="5" name="Folder_Code">
    <vt:lpwstr>202958</vt:lpwstr>
  </property>
  <property fmtid="{D5CDD505-2E9C-101B-9397-08002B2CF9AE}" pid="6" name="Folder_Name">
    <vt:lpwstr>95% Review</vt:lpwstr>
  </property>
  <property fmtid="{D5CDD505-2E9C-101B-9397-08002B2CF9AE}" pid="7" name="Folder_Description">
    <vt:lpwstr/>
  </property>
  <property fmtid="{D5CDD505-2E9C-101B-9397-08002B2CF9AE}" pid="8" name="/Folder_Name/">
    <vt:lpwstr>Projects/202958 R-05-2021 Local Streets/2. Work/Tender &amp; Contract Documents/Bid Opportunity/2021 Tender/95% Review</vt:lpwstr>
  </property>
  <property fmtid="{D5CDD505-2E9C-101B-9397-08002B2CF9AE}" pid="9" name="/Folder_Description/">
    <vt:lpwstr>/202958 R-05-2021 Local Streets//Tender &amp; Contract Documents</vt:lpwstr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>40CRO</vt:lpwstr>
  </property>
  <property fmtid="{D5CDD505-2E9C-101B-9397-08002B2CF9AE}" pid="13" name="Folder_ManagerDesc">
    <vt:lpwstr>Olfert, Caleb</vt:lpwstr>
  </property>
  <property fmtid="{D5CDD505-2E9C-101B-9397-08002B2CF9AE}" pid="14" name="Folder_Storage">
    <vt:lpwstr>Projects 2020</vt:lpwstr>
  </property>
  <property fmtid="{D5CDD505-2E9C-101B-9397-08002B2CF9AE}" pid="15" name="Folder_StorageDesc">
    <vt:lpwstr>Projects 2020</vt:lpwstr>
  </property>
  <property fmtid="{D5CDD505-2E9C-101B-9397-08002B2CF9AE}" pid="16" name="Folder_Creator">
    <vt:lpwstr>40CRO</vt:lpwstr>
  </property>
  <property fmtid="{D5CDD505-2E9C-101B-9397-08002B2CF9AE}" pid="17" name="Folder_CreatorDesc">
    <vt:lpwstr>Olfert, Caleb</vt:lpwstr>
  </property>
  <property fmtid="{D5CDD505-2E9C-101B-9397-08002B2CF9AE}" pid="18" name="Folder_CreateDate">
    <vt:lpwstr>01.27.2021 07:45 PM</vt:lpwstr>
  </property>
  <property fmtid="{D5CDD505-2E9C-101B-9397-08002B2CF9AE}" pid="19" name="Folder_Updater">
    <vt:lpwstr>40CRO</vt:lpwstr>
  </property>
  <property fmtid="{D5CDD505-2E9C-101B-9397-08002B2CF9AE}" pid="20" name="Folder_UpdaterDesc">
    <vt:lpwstr>Olfert, Caleb</vt:lpwstr>
  </property>
  <property fmtid="{D5CDD505-2E9C-101B-9397-08002B2CF9AE}" pid="21" name="Folder_UpdateDate">
    <vt:lpwstr>01.27.2021 07:45 PM</vt:lpwstr>
  </property>
  <property fmtid="{D5CDD505-2E9C-101B-9397-08002B2CF9AE}" pid="22" name="Document_Number">
    <vt:lpwstr>1</vt:lpwstr>
  </property>
  <property fmtid="{D5CDD505-2E9C-101B-9397-08002B2CF9AE}" pid="23" name="Document_Name">
    <vt:lpwstr>R-05 2021 Form B 95% Submission 20210126.xlsx</vt:lpwstr>
  </property>
  <property fmtid="{D5CDD505-2E9C-101B-9397-08002B2CF9AE}" pid="24" name="Document_FileName">
    <vt:lpwstr>R-05 2021 Form B 95% Submission 20210126.xlsx</vt:lpwstr>
  </property>
  <property fmtid="{D5CDD505-2E9C-101B-9397-08002B2CF9AE}" pid="25" name="Document_Version">
    <vt:lpwstr>A</vt:lpwstr>
  </property>
  <property fmtid="{D5CDD505-2E9C-101B-9397-08002B2CF9AE}" pid="26" name="Document_VersionSeq">
    <vt:lpwstr>0</vt:lpwstr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