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1"/>
  <workbookPr defaultThemeVersion="124226"/>
  <mc:AlternateContent xmlns:mc="http://schemas.openxmlformats.org/markup-compatibility/2006">
    <mc:Choice Requires="x15">
      <x15ac:absPath xmlns:x15ac="http://schemas.microsoft.com/office/spreadsheetml/2010/11/ac" url="W:\TRANSAC\2020\531-2020\WORK IN PROGRESS\531-2020_ADDENDUM_2\"/>
    </mc:Choice>
  </mc:AlternateContent>
  <xr:revisionPtr revIDLastSave="0" documentId="8_{DFDF5910-D2F9-466D-90C8-784366A07124}" xr6:coauthVersionLast="36" xr6:coauthVersionMax="36" xr10:uidLastSave="{00000000-0000-0000-0000-000000000000}"/>
  <bookViews>
    <workbookView xWindow="120" yWindow="120" windowWidth="13650" windowHeight="11760" firstSheet="2" activeTab="2" xr2:uid="{00000000-000D-0000-FFFF-FFFF00000000}"/>
  </bookViews>
  <sheets>
    <sheet name="HRRC Ph 3 - all" sheetId="1" r:id="rId1"/>
    <sheet name="HRRC Ph 3 - RFP###" sheetId="8" r:id="rId2"/>
    <sheet name="RFP FEE Structure" sheetId="6" r:id="rId3"/>
  </sheets>
  <definedNames>
    <definedName name="_xlnm._FilterDatabase" localSheetId="0" hidden="1">'HRRC Ph 3 - all'!$A$5:$N$34</definedName>
    <definedName name="_xlnm._FilterDatabase" localSheetId="1" hidden="1">'HRRC Ph 3 - RFP###'!$A$5:$N$31</definedName>
    <definedName name="_xlnm.Print_Area" localSheetId="0">'HRRC Ph 3 - all'!$A$1:$AE$55</definedName>
    <definedName name="_xlnm.Print_Area" localSheetId="1">'HRRC Ph 3 - RFP###'!$A$1:$AE$52</definedName>
    <definedName name="_xlnm.Print_Area" localSheetId="2">'RFP FEE Structure'!$B$1:$E$71</definedName>
    <definedName name="Z_A030FAB7_BDF2_4B24_9D1A_53FB783C94EF_.wvu.Cols" localSheetId="0" hidden="1">'HRRC Ph 3 - all'!$A:$J,'HRRC Ph 3 - all'!#REF!</definedName>
    <definedName name="Z_A030FAB7_BDF2_4B24_9D1A_53FB783C94EF_.wvu.Cols" localSheetId="1" hidden="1">'HRRC Ph 3 - RFP###'!$A:$J,'HRRC Ph 3 - RFP###'!#REF!</definedName>
    <definedName name="Z_E39FABDC_03A8_4880_A196_0C1971F11B8C_.wvu.Cols" localSheetId="0" hidden="1">'HRRC Ph 3 - all'!$A:$J</definedName>
    <definedName name="Z_E39FABDC_03A8_4880_A196_0C1971F11B8C_.wvu.Cols" localSheetId="1" hidden="1">'HRRC Ph 3 - RFP###'!$A:$J</definedName>
    <definedName name="Z_E7DDA998_D839_4F95_9EC4_28106F093868_.wvu.Cols" localSheetId="0" hidden="1">'HRRC Ph 3 - all'!#REF!</definedName>
    <definedName name="Z_E7DDA998_D839_4F95_9EC4_28106F093868_.wvu.Cols" localSheetId="1" hidden="1">'HRRC Ph 3 - RFP###'!#REF!</definedName>
  </definedNames>
  <calcPr calcId="191029"/>
  <customWorkbookViews>
    <customWorkbookView name="All Columns" guid="{7124D9F1-5A33-4597-97DF-ABDBE9B72C39}" maximized="1" windowWidth="1676" windowHeight="825" activeSheetId="1"/>
    <customWorkbookView name="Phase I - All" guid="{E7DDA998-D839-4F95-9EC4-28106F093868}" maximized="1" windowWidth="1676" windowHeight="825" activeSheetId="1"/>
    <customWorkbookView name="Phase I - Sewer" guid="{A030FAB7-BDF2-4B24-9D1A-53FB783C94EF}" maximized="1" windowWidth="1676" windowHeight="825" activeSheetId="1"/>
    <customWorkbookView name="Phase I - Water" guid="{E39FABDC-03A8-4880-A196-0C1971F11B8C}" maximized="1" windowWidth="1676" windowHeight="825" activeSheetId="1"/>
  </customWorkbookViews>
</workbook>
</file>

<file path=xl/calcChain.xml><?xml version="1.0" encoding="utf-8"?>
<calcChain xmlns="http://schemas.openxmlformats.org/spreadsheetml/2006/main">
  <c r="D67" i="6" l="1"/>
  <c r="AE33" i="8" l="1"/>
  <c r="AN32" i="8"/>
  <c r="AM32" i="8"/>
  <c r="AL32" i="8"/>
  <c r="AK32" i="8"/>
  <c r="AJ32" i="8"/>
  <c r="AI32" i="8"/>
  <c r="X32" i="8"/>
  <c r="X38" i="8" s="1"/>
  <c r="AE38" i="8" s="1"/>
  <c r="W32" i="8"/>
  <c r="W34" i="8" s="1"/>
  <c r="W35" i="8" s="1"/>
  <c r="AE31" i="8"/>
  <c r="L31" i="8"/>
  <c r="AE30" i="8"/>
  <c r="L30" i="8"/>
  <c r="AE29" i="8"/>
  <c r="L29" i="8"/>
  <c r="AE28" i="8"/>
  <c r="L28" i="8"/>
  <c r="AE27" i="8"/>
  <c r="L27" i="8"/>
  <c r="AE26" i="8"/>
  <c r="L26" i="8"/>
  <c r="AE18" i="8"/>
  <c r="AN17" i="8"/>
  <c r="AM17" i="8"/>
  <c r="AL17" i="8"/>
  <c r="AK17" i="8"/>
  <c r="AJ17" i="8"/>
  <c r="AI17" i="8"/>
  <c r="X17" i="8"/>
  <c r="X19" i="8" s="1"/>
  <c r="W17" i="8"/>
  <c r="W19" i="8" s="1"/>
  <c r="AE16" i="8"/>
  <c r="N16" i="8"/>
  <c r="AE15" i="8"/>
  <c r="L15" i="8"/>
  <c r="AE14" i="8"/>
  <c r="L14" i="8"/>
  <c r="AE13" i="8"/>
  <c r="N13" i="8"/>
  <c r="AE12" i="8"/>
  <c r="N12" i="8"/>
  <c r="AE11" i="8"/>
  <c r="N11" i="8"/>
  <c r="AE10" i="8"/>
  <c r="N10" i="8"/>
  <c r="AE9" i="8"/>
  <c r="N9" i="8"/>
  <c r="AE8" i="8"/>
  <c r="N8" i="8"/>
  <c r="AE7" i="8"/>
  <c r="N7" i="8"/>
  <c r="AE6" i="8"/>
  <c r="N6" i="8"/>
  <c r="W20" i="8" l="1"/>
  <c r="W21" i="8" s="1"/>
  <c r="Y32" i="8"/>
  <c r="Y34" i="8" s="1"/>
  <c r="Y35" i="8" s="1"/>
  <c r="X34" i="8"/>
  <c r="Y17" i="8"/>
  <c r="Y19" i="8" s="1"/>
  <c r="Y20" i="8" s="1"/>
  <c r="X20" i="8"/>
  <c r="X23" i="8"/>
  <c r="AE23" i="8" s="1"/>
  <c r="W36" i="8"/>
  <c r="AE36" i="1"/>
  <c r="W22" i="1"/>
  <c r="W23" i="1" s="1"/>
  <c r="AE21" i="1"/>
  <c r="AN35" i="1"/>
  <c r="AM35" i="1"/>
  <c r="AL35" i="1"/>
  <c r="AK35" i="1"/>
  <c r="AJ35" i="1"/>
  <c r="AI35" i="1"/>
  <c r="X35" i="1"/>
  <c r="W35" i="1"/>
  <c r="W37" i="1" s="1"/>
  <c r="AN20" i="1"/>
  <c r="AM20" i="1"/>
  <c r="AL20" i="1"/>
  <c r="AK20" i="1"/>
  <c r="AJ20" i="1"/>
  <c r="AI20" i="1"/>
  <c r="X20" i="1"/>
  <c r="X26" i="1" s="1"/>
  <c r="AE26" i="1" s="1"/>
  <c r="W20" i="1"/>
  <c r="W22" i="8" l="1"/>
  <c r="W24" i="8" s="1"/>
  <c r="Y21" i="8"/>
  <c r="X35" i="8"/>
  <c r="AE35" i="8" s="1"/>
  <c r="AE17" i="8"/>
  <c r="AE34" i="8"/>
  <c r="AE19" i="8"/>
  <c r="AE20" i="8"/>
  <c r="AE32" i="8"/>
  <c r="X21" i="8"/>
  <c r="X22" i="8" s="1"/>
  <c r="X24" i="8" s="1"/>
  <c r="W37" i="8"/>
  <c r="Y36" i="8"/>
  <c r="X37" i="1"/>
  <c r="X38" i="1" s="1"/>
  <c r="X39" i="1" s="1"/>
  <c r="X40" i="1" s="1"/>
  <c r="X41" i="1"/>
  <c r="AE41" i="1" s="1"/>
  <c r="Y20" i="1"/>
  <c r="Y22" i="1" s="1"/>
  <c r="Y23" i="1" s="1"/>
  <c r="Y35" i="1"/>
  <c r="Y37" i="1" s="1"/>
  <c r="W38" i="1"/>
  <c r="W24" i="1"/>
  <c r="X22" i="1"/>
  <c r="AE16" i="1"/>
  <c r="AE14" i="1"/>
  <c r="AE13" i="1"/>
  <c r="AE34" i="1"/>
  <c r="AE33" i="1"/>
  <c r="AE32" i="1"/>
  <c r="AE31" i="1"/>
  <c r="AE30" i="1"/>
  <c r="AE29" i="1"/>
  <c r="AE19" i="1"/>
  <c r="AE18" i="1"/>
  <c r="AE17" i="1"/>
  <c r="AE15" i="1"/>
  <c r="AE12" i="1"/>
  <c r="AE11" i="1"/>
  <c r="AE10" i="1"/>
  <c r="AE9" i="1"/>
  <c r="AE8" i="1"/>
  <c r="AE7" i="1"/>
  <c r="AE6" i="1"/>
  <c r="N9" i="1"/>
  <c r="AE37" i="1" l="1"/>
  <c r="X36" i="8"/>
  <c r="X37" i="8" s="1"/>
  <c r="X39" i="8" s="1"/>
  <c r="AE21" i="8"/>
  <c r="Y22" i="8"/>
  <c r="AE22" i="8" s="1"/>
  <c r="W39" i="8"/>
  <c r="Y37" i="8"/>
  <c r="X42" i="1"/>
  <c r="Y24" i="1"/>
  <c r="AE20" i="1"/>
  <c r="Y38" i="1"/>
  <c r="Y39" i="1" s="1"/>
  <c r="Y40" i="1" s="1"/>
  <c r="Y42" i="1" s="1"/>
  <c r="AE35" i="1"/>
  <c r="W25" i="1"/>
  <c r="W27" i="1" s="1"/>
  <c r="W39" i="1"/>
  <c r="Y25" i="1"/>
  <c r="Y27" i="1"/>
  <c r="AE22" i="1"/>
  <c r="X23" i="1"/>
  <c r="AE23" i="1" s="1"/>
  <c r="N19" i="1"/>
  <c r="Y24" i="8" l="1"/>
  <c r="AE24" i="8" s="1"/>
  <c r="AE36" i="8"/>
  <c r="AE37" i="8"/>
  <c r="Y39" i="8"/>
  <c r="AE39" i="8"/>
  <c r="AE39" i="1"/>
  <c r="AE38" i="1"/>
  <c r="W40" i="1"/>
  <c r="AE40" i="1" s="1"/>
  <c r="X24" i="1"/>
  <c r="W42" i="1" l="1"/>
  <c r="AE42" i="1" s="1"/>
  <c r="X25" i="1"/>
  <c r="AE25" i="1" s="1"/>
  <c r="AE24" i="1"/>
  <c r="L18" i="1"/>
  <c r="L17" i="1"/>
  <c r="N10" i="1"/>
  <c r="N8" i="1"/>
  <c r="N7" i="1"/>
  <c r="N16" i="1"/>
  <c r="N15" i="1"/>
  <c r="X27" i="1" l="1"/>
  <c r="AE27" i="1" s="1"/>
  <c r="N14" i="1"/>
  <c r="N13" i="1"/>
  <c r="N12" i="1"/>
  <c r="N11" i="1"/>
  <c r="N6" i="1" l="1"/>
  <c r="L29" i="1" l="1"/>
  <c r="L34" i="1" l="1"/>
  <c r="L33" i="1"/>
  <c r="L32" i="1"/>
  <c r="L31" i="1"/>
  <c r="L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Delaurier, Armand</author>
    <author>Armand L. Delaurier</author>
  </authors>
  <commentList>
    <comment ref="F5" authorId="0" shapeId="0" xr:uid="{00000000-0006-0000-0000-000001000000}">
      <text>
        <r>
          <rPr>
            <b/>
            <sz val="9"/>
            <color indexed="81"/>
            <rFont val="Tahoma"/>
            <family val="2"/>
          </rPr>
          <t xml:space="preserve">
Bridge </t>
        </r>
        <r>
          <rPr>
            <sz val="9"/>
            <color indexed="81"/>
            <rFont val="Tahoma"/>
            <family val="2"/>
          </rPr>
          <t xml:space="preserve">means pipe is suspended from bridge.
</t>
        </r>
        <r>
          <rPr>
            <b/>
            <sz val="9"/>
            <color indexed="81"/>
            <rFont val="Tahoma"/>
            <family val="2"/>
          </rPr>
          <t>Buried</t>
        </r>
        <r>
          <rPr>
            <sz val="9"/>
            <color indexed="81"/>
            <rFont val="Tahoma"/>
            <family val="2"/>
          </rPr>
          <t xml:space="preserve"> means pipe had at least 1m of cover after construction.
</t>
        </r>
        <r>
          <rPr>
            <b/>
            <sz val="9"/>
            <color indexed="81"/>
            <rFont val="Tahoma"/>
            <family val="2"/>
          </rPr>
          <t>Not Fully Buried</t>
        </r>
        <r>
          <rPr>
            <sz val="9"/>
            <color indexed="81"/>
            <rFont val="Tahoma"/>
            <family val="2"/>
          </rPr>
          <t xml:space="preserve"> means portions of the pipe were left exposed after construction.
</t>
        </r>
        <r>
          <rPr>
            <b/>
            <sz val="9"/>
            <color indexed="81"/>
            <rFont val="Tahoma"/>
            <family val="2"/>
          </rPr>
          <t>River Bottom</t>
        </r>
        <r>
          <rPr>
            <sz val="9"/>
            <color indexed="81"/>
            <rFont val="Tahoma"/>
            <family val="2"/>
          </rPr>
          <t xml:space="preserve"> means pipe was laid on the river bottom and fully exposed.
</t>
        </r>
        <r>
          <rPr>
            <b/>
            <sz val="9"/>
            <color indexed="81"/>
            <rFont val="Tahoma"/>
            <family val="2"/>
          </rPr>
          <t>Shallow Bury</t>
        </r>
        <r>
          <rPr>
            <sz val="9"/>
            <color indexed="81"/>
            <rFont val="Tahoma"/>
            <family val="2"/>
          </rPr>
          <t xml:space="preserve"> means pipe had areas with less than 1m of cover after construction.</t>
        </r>
      </text>
    </comment>
    <comment ref="B6" authorId="0" shapeId="0" xr:uid="{00000000-0006-0000-0000-000002000000}">
      <text>
        <r>
          <rPr>
            <b/>
            <sz val="9"/>
            <color indexed="81"/>
            <rFont val="Tahoma"/>
            <family val="2"/>
          </rPr>
          <t>Delaurier, Armand:</t>
        </r>
        <r>
          <rPr>
            <sz val="9"/>
            <color indexed="81"/>
            <rFont val="Tahoma"/>
            <family val="2"/>
          </rPr>
          <t xml:space="preserve">
This asset doesn't belong to WWD, therefore AMB is not required for geotech work, as confirmed by discussion between CW &amp; AD on March 8, 2018.
Do not include Riverbank rehab in Investment Planning (BCs).
AMB will still fund internal pipe inspections and River Bottom Scanning projects.
Email sent to Kendall Thiessen on March 9, 2018 indicating closure of this work.</t>
        </r>
      </text>
    </comment>
    <comment ref="N6" authorId="0" shapeId="0" xr:uid="{00000000-0006-0000-0000-000003000000}">
      <text>
        <r>
          <rPr>
            <b/>
            <sz val="9"/>
            <color indexed="81"/>
            <rFont val="Tahoma"/>
            <family val="2"/>
          </rPr>
          <t>Delaurier, Armand:</t>
        </r>
        <r>
          <rPr>
            <sz val="9"/>
            <color indexed="81"/>
            <rFont val="Tahoma"/>
            <family val="2"/>
          </rPr>
          <t xml:space="preserve">
$0.040K/m for RBS Inspection in 2013 dollars.
No allowance for Engineering as can be done in-house.
Add 5%/year</t>
        </r>
      </text>
    </comment>
    <comment ref="N7" authorId="1" shapeId="0" xr:uid="{00000000-0006-0000-0000-000004000000}">
      <text>
        <r>
          <rPr>
            <b/>
            <sz val="9"/>
            <color indexed="81"/>
            <rFont val="Tahoma"/>
            <family val="2"/>
          </rPr>
          <t>Armand L. Delaurier:</t>
        </r>
        <r>
          <rPr>
            <sz val="9"/>
            <color indexed="81"/>
            <rFont val="Tahoma"/>
            <family val="2"/>
          </rPr>
          <t xml:space="preserve">
Consultant = $48.8k      0.5*(2*0.75*(51*(1.05^(2021-2016))))
Pipe Mods  = $153.4k    0.5*((1*(59*(1.05^(2021-2018))))+(2*(103*(1.05^(2021-2018)))))
Insp           = $54.4k      0.5*(2*(47*(1.05^(2021-2018))))</t>
        </r>
      </text>
    </comment>
    <comment ref="N9" authorId="1" shapeId="0" xr:uid="{00000000-0006-0000-0000-000005000000}">
      <text>
        <r>
          <rPr>
            <b/>
            <sz val="9"/>
            <color indexed="81"/>
            <rFont val="Tahoma"/>
            <family val="2"/>
          </rPr>
          <t>Armand L. Delaurier:</t>
        </r>
        <r>
          <rPr>
            <sz val="9"/>
            <color indexed="81"/>
            <rFont val="Tahoma"/>
            <family val="2"/>
          </rPr>
          <t xml:space="preserve">
Consultant = $48.8k      0.5*(2*0.75*(51*(1.05^(2021-2016))))
Pipe Mods  = $153.4k    0.5*((1*(59*(1.05^(2021-2018))))+(2*(103*(1.05^(2021-2018)))))
Insp           = $54.4k      0.5*(2*(47*(1.05^(2021-2018))))</t>
        </r>
      </text>
    </comment>
    <comment ref="N11" authorId="0" shapeId="0" xr:uid="{00000000-0006-0000-0000-000006000000}">
      <text>
        <r>
          <rPr>
            <b/>
            <sz val="9"/>
            <color indexed="81"/>
            <rFont val="Tahoma"/>
            <family val="2"/>
          </rPr>
          <t>Delaurier, Armand:</t>
        </r>
        <r>
          <rPr>
            <sz val="9"/>
            <color indexed="81"/>
            <rFont val="Tahoma"/>
            <family val="2"/>
          </rPr>
          <t xml:space="preserve">
$0.040K/m for RBS Inspection and $0.020K/m for Sonar Inspections in 2013 dollars.
No allowance for Engineering for RBS as can be done in-house; plus 20% Engineering for Sonar.
Add 5%/year </t>
        </r>
      </text>
    </comment>
    <comment ref="N12" authorId="0" shapeId="0" xr:uid="{00000000-0006-0000-0000-000007000000}">
      <text>
        <r>
          <rPr>
            <b/>
            <sz val="9"/>
            <color indexed="81"/>
            <rFont val="Tahoma"/>
            <family val="2"/>
          </rPr>
          <t>Delaurier, Armand:</t>
        </r>
        <r>
          <rPr>
            <sz val="9"/>
            <color indexed="81"/>
            <rFont val="Tahoma"/>
            <family val="2"/>
          </rPr>
          <t xml:space="preserve">
$0.040K/m for RBS Inspection and $0.020K/m for Sonar Inspections in 2013 dollars.
No allowance for Engineering for RBS as can be done in-house; plus 20% Engineering for Sonar.
Add 5%/year </t>
        </r>
      </text>
    </comment>
    <comment ref="N13" authorId="0" shapeId="0" xr:uid="{00000000-0006-0000-0000-000008000000}">
      <text>
        <r>
          <rPr>
            <b/>
            <sz val="9"/>
            <color indexed="81"/>
            <rFont val="Tahoma"/>
            <family val="2"/>
          </rPr>
          <t>Delaurier, Armand:</t>
        </r>
        <r>
          <rPr>
            <sz val="9"/>
            <color indexed="81"/>
            <rFont val="Tahoma"/>
            <family val="2"/>
          </rPr>
          <t xml:space="preserve">
$0.040K/m for RBS Inspection and $0.020K/m for Sonar Inspections in 2013 dollars.
No allowance for Engineering for RBS as can be done in-house; plus 20% Engineering for Sonar.
Add 5%/year </t>
        </r>
      </text>
    </comment>
    <comment ref="N14" authorId="0" shapeId="0" xr:uid="{00000000-0006-0000-0000-000009000000}">
      <text>
        <r>
          <rPr>
            <b/>
            <sz val="9"/>
            <color indexed="81"/>
            <rFont val="Tahoma"/>
            <family val="2"/>
          </rPr>
          <t>Delaurier, Armand:</t>
        </r>
        <r>
          <rPr>
            <sz val="9"/>
            <color indexed="81"/>
            <rFont val="Tahoma"/>
            <family val="2"/>
          </rPr>
          <t xml:space="preserve">
$0.040K/m for RBS Inspection and $0.020K/m for Sonar Inspections in 2013 dollars.
No allowance for Engineering for RBS as can be done in-house; plus 20% Engineering for Sonar.
Add 5%/year </t>
        </r>
      </text>
    </comment>
    <comment ref="N15" authorId="1" shapeId="0" xr:uid="{00000000-0006-0000-0000-00000A000000}">
      <text>
        <r>
          <rPr>
            <b/>
            <sz val="9"/>
            <color indexed="81"/>
            <rFont val="Tahoma"/>
            <family val="2"/>
          </rPr>
          <t>Armand L. Delaurier:</t>
        </r>
        <r>
          <rPr>
            <sz val="9"/>
            <color indexed="81"/>
            <rFont val="Tahoma"/>
            <family val="2"/>
          </rPr>
          <t xml:space="preserve">
Consultant = $65.1k      (51*(1.05^(2021-2016)))
Pipe Mods  = $187.5k    (59*(1.05^(2021-2018)))+(103*(1.05^(2021-2018)))
Insp           = $54.4k      (47*(1.05^(2021-2018)))</t>
        </r>
      </text>
    </comment>
    <comment ref="L17" authorId="0" shapeId="0" xr:uid="{00000000-0006-0000-0000-00000B000000}">
      <text>
        <r>
          <rPr>
            <b/>
            <sz val="9"/>
            <color indexed="81"/>
            <rFont val="Tahoma"/>
            <family val="2"/>
          </rPr>
          <t xml:space="preserve">Visual Assessment (VA)
</t>
        </r>
        <r>
          <rPr>
            <sz val="9"/>
            <color indexed="81"/>
            <rFont val="Tahoma"/>
            <family val="2"/>
          </rPr>
          <t>Force main Inspectio</t>
        </r>
        <r>
          <rPr>
            <sz val="9"/>
            <color indexed="81"/>
            <rFont val="Tahoma"/>
            <family val="2"/>
          </rPr>
          <t>n (2018 Dollars + 5% annually):
2 peolple x 1 day x 10hrs x $200/hr = $4,000
Expenses/Misc equipment/tools = $2,000
Field Support = $2,000
Office inspection review &amp; desktop analysis = $5,000
Final Report = $5,000
Total = $18,000 (in 2018)</t>
        </r>
      </text>
    </comment>
    <comment ref="L18" authorId="0" shapeId="0" xr:uid="{00000000-0006-0000-0000-00000C000000}">
      <text>
        <r>
          <rPr>
            <b/>
            <sz val="9"/>
            <color indexed="81"/>
            <rFont val="Tahoma"/>
            <family val="2"/>
          </rPr>
          <t xml:space="preserve">Visual Assessment (VA)
</t>
        </r>
        <r>
          <rPr>
            <sz val="9"/>
            <color indexed="81"/>
            <rFont val="Tahoma"/>
            <family val="2"/>
          </rPr>
          <t>Force main Inspectio</t>
        </r>
        <r>
          <rPr>
            <sz val="9"/>
            <color indexed="81"/>
            <rFont val="Tahoma"/>
            <family val="2"/>
          </rPr>
          <t>n (2018 Dollars + 5% annually):
2 peolple x 1 day x 10hrs x $200/hr = $4,000
Expenses/Misc equipment/tools = $2,000
Field Support = $2,000
Office inspection review &amp; desktop analysis = $5,000
Final Report = $5,000
Total = $18,000 (in 2018)</t>
        </r>
      </text>
    </comment>
    <comment ref="N19" authorId="1" shapeId="0" xr:uid="{00000000-0006-0000-0000-00000D000000}">
      <text>
        <r>
          <rPr>
            <b/>
            <sz val="9"/>
            <color indexed="81"/>
            <rFont val="Tahoma"/>
            <family val="2"/>
          </rPr>
          <t xml:space="preserve">Delaurier, Armand:
</t>
        </r>
        <r>
          <rPr>
            <sz val="9"/>
            <color indexed="81"/>
            <rFont val="Tahoma"/>
            <family val="2"/>
          </rPr>
          <t xml:space="preserve">RFEC Inspection in 2014 dollars which includes for Engineering. Add 5%/year.
See 'Insp &amp; Re-Insp Rationale' Tab for cost breakdown.
For this site, the RFT inspection cost was cut in half as 1244m is length from MH to pumping station; likely can install wyes at Sta 34+70 &amp; 39+70 (DWGS 4787 &amp; 4788), to make length about 500m.
</t>
        </r>
        <r>
          <rPr>
            <u/>
            <sz val="9"/>
            <color indexed="81"/>
            <rFont val="Tahoma"/>
            <family val="2"/>
          </rPr>
          <t>RFT</t>
        </r>
        <r>
          <rPr>
            <sz val="9"/>
            <color indexed="81"/>
            <rFont val="Tahoma"/>
            <family val="2"/>
          </rPr>
          <t xml:space="preserve">
Consultant = $77k
Pipe Mods = $114k
Insp            = $232k
Advanced up to 2021 in mid-2019 as pipe material is steel; this decision was made after BC 0216 was revised.
NOTE: The inspection was advanced from 2028 to 2021 due to the St. Vital Bridge Steel pipe failure.
</t>
        </r>
      </text>
    </comment>
    <comment ref="H29" authorId="0" shapeId="0" xr:uid="{00000000-0006-0000-0000-00000E000000}">
      <text>
        <r>
          <rPr>
            <b/>
            <sz val="9"/>
            <color indexed="81"/>
            <rFont val="Tahoma"/>
            <family val="2"/>
          </rPr>
          <t>Delaurier, Armand:</t>
        </r>
        <r>
          <rPr>
            <sz val="9"/>
            <color indexed="81"/>
            <rFont val="Tahoma"/>
            <family val="2"/>
          </rPr>
          <t xml:space="preserve">
Changed from 187m to 1119m on June 21, 2019, based on revised lengths as determined by Matt N using GIS.
</t>
        </r>
      </text>
    </comment>
    <comment ref="J29" authorId="1" shapeId="0" xr:uid="{00000000-0006-0000-0000-00000F000000}">
      <text>
        <r>
          <rPr>
            <sz val="9"/>
            <color indexed="81"/>
            <rFont val="Tahoma"/>
            <family val="2"/>
          </rPr>
          <t>AWWA C301
Pre-stressed Concrete Cylinder Pipe</t>
        </r>
      </text>
    </comment>
    <comment ref="L29" authorId="0" shapeId="0" xr:uid="{00000000-0006-0000-0000-000010000000}">
      <text>
        <r>
          <rPr>
            <b/>
            <sz val="9"/>
            <color indexed="81"/>
            <rFont val="Tahoma"/>
            <family val="2"/>
          </rPr>
          <t>Delaurier, Armand:</t>
        </r>
        <r>
          <rPr>
            <sz val="9"/>
            <color indexed="81"/>
            <rFont val="Tahoma"/>
            <family val="2"/>
          </rPr>
          <t xml:space="preserve">
Pure EM Inspection using 2013 estimate.
$100K (Mob/Demob=$10K; Prep=$7K; Reports=$10K; Distress Curves=$3K; Mods+Cleaning =$70K)/site + $30/m inspection. Includes 15% for In-House Engineering &amp; Contingencies.
Add 5%/year.
See</t>
        </r>
        <r>
          <rPr>
            <b/>
            <sz val="9"/>
            <color indexed="81"/>
            <rFont val="Tahoma"/>
            <family val="2"/>
          </rPr>
          <t xml:space="preserve"> 'Insp &amp; Re-Insp Rationale' </t>
        </r>
        <r>
          <rPr>
            <sz val="9"/>
            <color indexed="81"/>
            <rFont val="Tahoma"/>
            <family val="2"/>
          </rPr>
          <t>Tab</t>
        </r>
        <r>
          <rPr>
            <b/>
            <sz val="9"/>
            <color indexed="81"/>
            <rFont val="Tahoma"/>
            <family val="2"/>
          </rPr>
          <t xml:space="preserve"> </t>
        </r>
        <r>
          <rPr>
            <sz val="9"/>
            <color indexed="81"/>
            <rFont val="Tahoma"/>
            <family val="2"/>
          </rPr>
          <t xml:space="preserve">for cost breakdown.
</t>
        </r>
      </text>
    </comment>
    <comment ref="H30" authorId="0" shapeId="0" xr:uid="{00000000-0006-0000-0000-000011000000}">
      <text>
        <r>
          <rPr>
            <b/>
            <sz val="9"/>
            <color indexed="81"/>
            <rFont val="Tahoma"/>
            <family val="2"/>
          </rPr>
          <t>Delaurier, Armand:</t>
        </r>
        <r>
          <rPr>
            <sz val="9"/>
            <color indexed="81"/>
            <rFont val="Tahoma"/>
            <family val="2"/>
          </rPr>
          <t xml:space="preserve">
Changed from 49m to 1920m on June 21, 2019, based on revised lengths as determined by Matt N using GIS.
</t>
        </r>
      </text>
    </comment>
    <comment ref="J30" authorId="1" shapeId="0" xr:uid="{00000000-0006-0000-0000-000012000000}">
      <text>
        <r>
          <rPr>
            <sz val="9"/>
            <color indexed="81"/>
            <rFont val="Tahoma"/>
            <family val="2"/>
          </rPr>
          <t>AWWA C301
Pre-stressed Concrete Cylinder Pipe</t>
        </r>
      </text>
    </comment>
    <comment ref="L30" authorId="0" shapeId="0" xr:uid="{00000000-0006-0000-0000-000013000000}">
      <text>
        <r>
          <rPr>
            <b/>
            <sz val="9"/>
            <color indexed="81"/>
            <rFont val="Tahoma"/>
            <family val="2"/>
          </rPr>
          <t>Delaurier, Armand:</t>
        </r>
        <r>
          <rPr>
            <sz val="9"/>
            <color indexed="81"/>
            <rFont val="Tahoma"/>
            <family val="2"/>
          </rPr>
          <t xml:space="preserve">
Pure EM Inspection using 2013 estimate.
$100K (Mob/Demob=$10K; Prep=$7K; Reports=$10K; Distress Curves=$3K; Mods+Cleaning =$70K)/site + $30/m inspection. Includes 15% for In-House Engineering &amp; Contingencies.
Add 5%/year.
See</t>
        </r>
        <r>
          <rPr>
            <b/>
            <sz val="9"/>
            <color indexed="81"/>
            <rFont val="Tahoma"/>
            <family val="2"/>
          </rPr>
          <t xml:space="preserve"> 'Insp &amp; Re-Insp Rationale' </t>
        </r>
        <r>
          <rPr>
            <sz val="9"/>
            <color indexed="81"/>
            <rFont val="Tahoma"/>
            <family val="2"/>
          </rPr>
          <t>Tab</t>
        </r>
        <r>
          <rPr>
            <b/>
            <sz val="9"/>
            <color indexed="81"/>
            <rFont val="Tahoma"/>
            <family val="2"/>
          </rPr>
          <t xml:space="preserve"> </t>
        </r>
        <r>
          <rPr>
            <sz val="9"/>
            <color indexed="81"/>
            <rFont val="Tahoma"/>
            <family val="2"/>
          </rPr>
          <t xml:space="preserve">for cost breakdown.
</t>
        </r>
      </text>
    </comment>
    <comment ref="H31" authorId="0" shapeId="0" xr:uid="{00000000-0006-0000-0000-000014000000}">
      <text>
        <r>
          <rPr>
            <b/>
            <sz val="9"/>
            <color indexed="81"/>
            <rFont val="Tahoma"/>
            <family val="2"/>
          </rPr>
          <t>Delaurier, Armand:</t>
        </r>
        <r>
          <rPr>
            <sz val="9"/>
            <color indexed="81"/>
            <rFont val="Tahoma"/>
            <family val="2"/>
          </rPr>
          <t xml:space="preserve">
Changed from 53m to 1338m on June 21, 2019, based on revised lengths as determined by Matt N using GIS.
</t>
        </r>
      </text>
    </comment>
    <comment ref="J31" authorId="1" shapeId="0" xr:uid="{00000000-0006-0000-0000-000015000000}">
      <text>
        <r>
          <rPr>
            <sz val="9"/>
            <color indexed="81"/>
            <rFont val="Tahoma"/>
            <family val="2"/>
          </rPr>
          <t>AWWA C301
Pre-stressed Concrete Cylinder Pipe</t>
        </r>
      </text>
    </comment>
    <comment ref="L31" authorId="0" shapeId="0" xr:uid="{00000000-0006-0000-0000-000016000000}">
      <text>
        <r>
          <rPr>
            <b/>
            <sz val="9"/>
            <color indexed="81"/>
            <rFont val="Tahoma"/>
            <family val="2"/>
          </rPr>
          <t>Delaurier, Armand:</t>
        </r>
        <r>
          <rPr>
            <sz val="9"/>
            <color indexed="81"/>
            <rFont val="Tahoma"/>
            <family val="2"/>
          </rPr>
          <t xml:space="preserve">
Pure EM Inspection using 2013 estimate.
$100K (Mob/Demob=$10K; Prep=$7K; Reports=$10K; Distress Curves=$3K; Mods+Cleaning =$70K)/site + $30/m inspection. Includes 15% for In-House Engineering &amp; Contingencies.
Add 5%/year.
See</t>
        </r>
        <r>
          <rPr>
            <b/>
            <sz val="9"/>
            <color indexed="81"/>
            <rFont val="Tahoma"/>
            <family val="2"/>
          </rPr>
          <t xml:space="preserve"> 'Insp &amp; Re-Insp Rationale' </t>
        </r>
        <r>
          <rPr>
            <sz val="9"/>
            <color indexed="81"/>
            <rFont val="Tahoma"/>
            <family val="2"/>
          </rPr>
          <t>Tab</t>
        </r>
        <r>
          <rPr>
            <b/>
            <sz val="9"/>
            <color indexed="81"/>
            <rFont val="Tahoma"/>
            <family val="2"/>
          </rPr>
          <t xml:space="preserve"> </t>
        </r>
        <r>
          <rPr>
            <sz val="9"/>
            <color indexed="81"/>
            <rFont val="Tahoma"/>
            <family val="2"/>
          </rPr>
          <t xml:space="preserve">for cost breakdown.
</t>
        </r>
      </text>
    </comment>
    <comment ref="H32" authorId="0" shapeId="0" xr:uid="{00000000-0006-0000-0000-000017000000}">
      <text>
        <r>
          <rPr>
            <b/>
            <sz val="9"/>
            <color indexed="81"/>
            <rFont val="Tahoma"/>
            <family val="2"/>
          </rPr>
          <t>Delaurier, Armand:</t>
        </r>
        <r>
          <rPr>
            <sz val="9"/>
            <color indexed="81"/>
            <rFont val="Tahoma"/>
            <family val="2"/>
          </rPr>
          <t xml:space="preserve">
Changed from 95m to 2179m on June 21, 2019, based on revised lengths as determined by Matt N using GIS.
</t>
        </r>
      </text>
    </comment>
    <comment ref="J32" authorId="1" shapeId="0" xr:uid="{00000000-0006-0000-0000-000018000000}">
      <text>
        <r>
          <rPr>
            <sz val="9"/>
            <color indexed="81"/>
            <rFont val="Tahoma"/>
            <family val="2"/>
          </rPr>
          <t>AWWA C301
Pre-stressed Concrete Cylinder Pipe</t>
        </r>
      </text>
    </comment>
    <comment ref="L32" authorId="0" shapeId="0" xr:uid="{00000000-0006-0000-0000-000019000000}">
      <text>
        <r>
          <rPr>
            <b/>
            <sz val="9"/>
            <color indexed="81"/>
            <rFont val="Tahoma"/>
            <family val="2"/>
          </rPr>
          <t>Delaurier, Armand:</t>
        </r>
        <r>
          <rPr>
            <sz val="9"/>
            <color indexed="81"/>
            <rFont val="Tahoma"/>
            <family val="2"/>
          </rPr>
          <t xml:space="preserve">
Pure EM Inspection using 2013 estimate.
$100K (Mob/Demob=$10K; Prep=$7K; Reports=$10K; Distress Curves=$3K; Mods+Cleaning =$70K)/site + $30/m inspection. Includes 15% for In-House Engineering &amp; Contingencies.
Add 5%/year.
See</t>
        </r>
        <r>
          <rPr>
            <b/>
            <sz val="9"/>
            <color indexed="81"/>
            <rFont val="Tahoma"/>
            <family val="2"/>
          </rPr>
          <t xml:space="preserve"> 'Insp &amp; Re-Insp Rationale' </t>
        </r>
        <r>
          <rPr>
            <sz val="9"/>
            <color indexed="81"/>
            <rFont val="Tahoma"/>
            <family val="2"/>
          </rPr>
          <t>Tab</t>
        </r>
        <r>
          <rPr>
            <b/>
            <sz val="9"/>
            <color indexed="81"/>
            <rFont val="Tahoma"/>
            <family val="2"/>
          </rPr>
          <t xml:space="preserve"> </t>
        </r>
        <r>
          <rPr>
            <sz val="9"/>
            <color indexed="81"/>
            <rFont val="Tahoma"/>
            <family val="2"/>
          </rPr>
          <t xml:space="preserve">for cost breakdown.
</t>
        </r>
      </text>
    </comment>
    <comment ref="H33" authorId="0" shapeId="0" xr:uid="{00000000-0006-0000-0000-00001A000000}">
      <text>
        <r>
          <rPr>
            <b/>
            <sz val="9"/>
            <color indexed="81"/>
            <rFont val="Tahoma"/>
            <family val="2"/>
          </rPr>
          <t>Delaurier, Armand:</t>
        </r>
        <r>
          <rPr>
            <sz val="9"/>
            <color indexed="81"/>
            <rFont val="Tahoma"/>
            <family val="2"/>
          </rPr>
          <t xml:space="preserve">
Changed from 301m to 466m on June 21, 2019, based on revised lengths as determined by Matt N using GIS.
</t>
        </r>
      </text>
    </comment>
    <comment ref="J33" authorId="1" shapeId="0" xr:uid="{00000000-0006-0000-0000-00001B000000}">
      <text>
        <r>
          <rPr>
            <sz val="9"/>
            <color indexed="81"/>
            <rFont val="Tahoma"/>
            <family val="2"/>
          </rPr>
          <t>AWWA C303
Concrete Pressure Pipe (Bar-Wrapped)</t>
        </r>
      </text>
    </comment>
    <comment ref="L33" authorId="0" shapeId="0" xr:uid="{00000000-0006-0000-0000-00001C000000}">
      <text>
        <r>
          <rPr>
            <b/>
            <sz val="9"/>
            <color indexed="81"/>
            <rFont val="Tahoma"/>
            <family val="2"/>
          </rPr>
          <t>Delaurier, Armand:</t>
        </r>
        <r>
          <rPr>
            <sz val="9"/>
            <color indexed="81"/>
            <rFont val="Tahoma"/>
            <family val="2"/>
          </rPr>
          <t xml:space="preserve">
Pure EM Inspection using 2013 estimate.
$100K (Mob/Demob=$10K; Prep=$7K; Reports=$10K; Distress Curves=$3K; Mods+Cleaning =$70K)/site + $30/m inspection. Includes 15% for In-House Engineering &amp; Contingencies.
Add 5%/year.
See</t>
        </r>
        <r>
          <rPr>
            <b/>
            <sz val="9"/>
            <color indexed="81"/>
            <rFont val="Tahoma"/>
            <family val="2"/>
          </rPr>
          <t xml:space="preserve"> 'Insp &amp; Re-Insp Rationale' </t>
        </r>
        <r>
          <rPr>
            <sz val="9"/>
            <color indexed="81"/>
            <rFont val="Tahoma"/>
            <family val="2"/>
          </rPr>
          <t>Tab</t>
        </r>
        <r>
          <rPr>
            <b/>
            <sz val="9"/>
            <color indexed="81"/>
            <rFont val="Tahoma"/>
            <family val="2"/>
          </rPr>
          <t xml:space="preserve"> </t>
        </r>
        <r>
          <rPr>
            <sz val="9"/>
            <color indexed="81"/>
            <rFont val="Tahoma"/>
            <family val="2"/>
          </rPr>
          <t xml:space="preserve">for cost breakdown.
</t>
        </r>
      </text>
    </comment>
    <comment ref="H34" authorId="0" shapeId="0" xr:uid="{00000000-0006-0000-0000-00001D000000}">
      <text>
        <r>
          <rPr>
            <b/>
            <sz val="9"/>
            <color indexed="81"/>
            <rFont val="Tahoma"/>
            <family val="2"/>
          </rPr>
          <t>Delaurier, Armand:</t>
        </r>
        <r>
          <rPr>
            <sz val="9"/>
            <color indexed="81"/>
            <rFont val="Tahoma"/>
            <family val="2"/>
          </rPr>
          <t xml:space="preserve">
Changed from 104m to 1252m on June 21, 2019, based on revised lengths as determined by Matt N using GIS.
</t>
        </r>
      </text>
    </comment>
    <comment ref="J34" authorId="1" shapeId="0" xr:uid="{00000000-0006-0000-0000-00001E000000}">
      <text>
        <r>
          <rPr>
            <sz val="9"/>
            <color indexed="81"/>
            <rFont val="Tahoma"/>
            <family val="2"/>
          </rPr>
          <t>AWWA C301
Pre-stressed Concrete Cylinder Pipe</t>
        </r>
      </text>
    </comment>
    <comment ref="L34" authorId="0" shapeId="0" xr:uid="{00000000-0006-0000-0000-00001F000000}">
      <text>
        <r>
          <rPr>
            <b/>
            <sz val="9"/>
            <color indexed="81"/>
            <rFont val="Tahoma"/>
            <family val="2"/>
          </rPr>
          <t>Delaurier, Armand:</t>
        </r>
        <r>
          <rPr>
            <sz val="9"/>
            <color indexed="81"/>
            <rFont val="Tahoma"/>
            <family val="2"/>
          </rPr>
          <t xml:space="preserve">
Pure EM Inspection using 2013 estimate.
$100K (Mob/Demob=$10K; Prep=$7K; Reports=$10K; Distress Curves=$3K; Mods+Cleaning =$70K)/site + $30/m inspection. Includes 15% for In-House Engineering &amp; Contingencies.
Add 5%/year.
See</t>
        </r>
        <r>
          <rPr>
            <b/>
            <sz val="9"/>
            <color indexed="81"/>
            <rFont val="Tahoma"/>
            <family val="2"/>
          </rPr>
          <t xml:space="preserve"> 'Insp &amp; Re-Insp Rationale' </t>
        </r>
        <r>
          <rPr>
            <sz val="9"/>
            <color indexed="81"/>
            <rFont val="Tahoma"/>
            <family val="2"/>
          </rPr>
          <t>Tab</t>
        </r>
        <r>
          <rPr>
            <b/>
            <sz val="9"/>
            <color indexed="81"/>
            <rFont val="Tahoma"/>
            <family val="2"/>
          </rPr>
          <t xml:space="preserve"> </t>
        </r>
        <r>
          <rPr>
            <sz val="9"/>
            <color indexed="81"/>
            <rFont val="Tahoma"/>
            <family val="2"/>
          </rPr>
          <t xml:space="preserve">for cost breakdown.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Delaurier, Armand</author>
    <author>Armand L. Delaurier</author>
  </authors>
  <commentList>
    <comment ref="F5" authorId="0" shapeId="0" xr:uid="{00000000-0006-0000-0100-000001000000}">
      <text>
        <r>
          <rPr>
            <b/>
            <sz val="9"/>
            <color indexed="81"/>
            <rFont val="Tahoma"/>
            <family val="2"/>
          </rPr>
          <t xml:space="preserve">
Bridge </t>
        </r>
        <r>
          <rPr>
            <sz val="9"/>
            <color indexed="81"/>
            <rFont val="Tahoma"/>
            <family val="2"/>
          </rPr>
          <t xml:space="preserve">means pipe is suspended from bridge.
</t>
        </r>
        <r>
          <rPr>
            <b/>
            <sz val="9"/>
            <color indexed="81"/>
            <rFont val="Tahoma"/>
            <family val="2"/>
          </rPr>
          <t>Buried</t>
        </r>
        <r>
          <rPr>
            <sz val="9"/>
            <color indexed="81"/>
            <rFont val="Tahoma"/>
            <family val="2"/>
          </rPr>
          <t xml:space="preserve"> means pipe had at least 1m of cover after construction.
</t>
        </r>
        <r>
          <rPr>
            <b/>
            <sz val="9"/>
            <color indexed="81"/>
            <rFont val="Tahoma"/>
            <family val="2"/>
          </rPr>
          <t>Not Fully Buried</t>
        </r>
        <r>
          <rPr>
            <sz val="9"/>
            <color indexed="81"/>
            <rFont val="Tahoma"/>
            <family val="2"/>
          </rPr>
          <t xml:space="preserve"> means portions of the pipe were left exposed after construction.
</t>
        </r>
        <r>
          <rPr>
            <b/>
            <sz val="9"/>
            <color indexed="81"/>
            <rFont val="Tahoma"/>
            <family val="2"/>
          </rPr>
          <t>River Bottom</t>
        </r>
        <r>
          <rPr>
            <sz val="9"/>
            <color indexed="81"/>
            <rFont val="Tahoma"/>
            <family val="2"/>
          </rPr>
          <t xml:space="preserve"> means pipe was laid on the river bottom and fully exposed.
</t>
        </r>
        <r>
          <rPr>
            <b/>
            <sz val="9"/>
            <color indexed="81"/>
            <rFont val="Tahoma"/>
            <family val="2"/>
          </rPr>
          <t>Shallow Bury</t>
        </r>
        <r>
          <rPr>
            <sz val="9"/>
            <color indexed="81"/>
            <rFont val="Tahoma"/>
            <family val="2"/>
          </rPr>
          <t xml:space="preserve"> means pipe had areas with less than 1m of cover after construction.</t>
        </r>
      </text>
    </comment>
    <comment ref="N6" authorId="1" shapeId="0" xr:uid="{00000000-0006-0000-0100-000002000000}">
      <text>
        <r>
          <rPr>
            <b/>
            <sz val="9"/>
            <color indexed="81"/>
            <rFont val="Tahoma"/>
            <family val="2"/>
          </rPr>
          <t>Armand L. Delaurier:</t>
        </r>
        <r>
          <rPr>
            <sz val="9"/>
            <color indexed="81"/>
            <rFont val="Tahoma"/>
            <family val="2"/>
          </rPr>
          <t xml:space="preserve">
Consultant = $48.8k      0.5*(2*0.75*(51*(1.05^(2021-2016))))
Pipe Mods  = $153.4k    0.5*((1*(59*(1.05^(2021-2018))))+(2*(103*(1.05^(2021-2018)))))
Insp           = $54.4k      0.5*(2*(47*(1.05^(2021-2018))))</t>
        </r>
      </text>
    </comment>
    <comment ref="N8" authorId="1" shapeId="0" xr:uid="{00000000-0006-0000-0100-000003000000}">
      <text>
        <r>
          <rPr>
            <b/>
            <sz val="9"/>
            <color indexed="81"/>
            <rFont val="Tahoma"/>
            <family val="2"/>
          </rPr>
          <t>Armand L. Delaurier:</t>
        </r>
        <r>
          <rPr>
            <sz val="9"/>
            <color indexed="81"/>
            <rFont val="Tahoma"/>
            <family val="2"/>
          </rPr>
          <t xml:space="preserve">
Consultant = $48.8k      0.5*(2*0.75*(51*(1.05^(2021-2016))))
Pipe Mods  = $153.4k    0.5*((1*(59*(1.05^(2021-2018))))+(2*(103*(1.05^(2021-2018)))))
Insp           = $54.4k      0.5*(2*(47*(1.05^(2021-2018))))</t>
        </r>
      </text>
    </comment>
    <comment ref="N10" authorId="0" shapeId="0" xr:uid="{00000000-0006-0000-0100-000004000000}">
      <text>
        <r>
          <rPr>
            <b/>
            <sz val="9"/>
            <color indexed="81"/>
            <rFont val="Tahoma"/>
            <family val="2"/>
          </rPr>
          <t>Delaurier, Armand:</t>
        </r>
        <r>
          <rPr>
            <sz val="9"/>
            <color indexed="81"/>
            <rFont val="Tahoma"/>
            <family val="2"/>
          </rPr>
          <t xml:space="preserve">
$0.040K/m for RBS Inspection and $0.020K/m for Sonar Inspections in 2013 dollars.
No allowance for Engineering for RBS as can be done in-house; plus 20% Engineering for Sonar.
Add 5%/year </t>
        </r>
      </text>
    </comment>
    <comment ref="N11" authorId="0" shapeId="0" xr:uid="{00000000-0006-0000-0100-000005000000}">
      <text>
        <r>
          <rPr>
            <b/>
            <sz val="9"/>
            <color indexed="81"/>
            <rFont val="Tahoma"/>
            <family val="2"/>
          </rPr>
          <t>Delaurier, Armand:</t>
        </r>
        <r>
          <rPr>
            <sz val="9"/>
            <color indexed="81"/>
            <rFont val="Tahoma"/>
            <family val="2"/>
          </rPr>
          <t xml:space="preserve">
$0.040K/m for RBS Inspection and $0.020K/m for Sonar Inspections in 2013 dollars.
No allowance for Engineering for RBS as can be done in-house; plus 20% Engineering for Sonar.
Add 5%/year </t>
        </r>
      </text>
    </comment>
    <comment ref="N12" authorId="1" shapeId="0" xr:uid="{00000000-0006-0000-0100-000006000000}">
      <text>
        <r>
          <rPr>
            <b/>
            <sz val="9"/>
            <color indexed="81"/>
            <rFont val="Tahoma"/>
            <family val="2"/>
          </rPr>
          <t>Armand L. Delaurier:</t>
        </r>
        <r>
          <rPr>
            <sz val="9"/>
            <color indexed="81"/>
            <rFont val="Tahoma"/>
            <family val="2"/>
          </rPr>
          <t xml:space="preserve">
Consultant = $65.1k      (51*(1.05^(2021-2016)))
Pipe Mods  = $187.5k    (59*(1.05^(2021-2018)))+(103*(1.05^(2021-2018)))
Insp           = $54.4k      (47*(1.05^(2021-2018)))</t>
        </r>
      </text>
    </comment>
    <comment ref="L14" authorId="0" shapeId="0" xr:uid="{00000000-0006-0000-0100-000007000000}">
      <text>
        <r>
          <rPr>
            <b/>
            <sz val="9"/>
            <color indexed="81"/>
            <rFont val="Tahoma"/>
            <family val="2"/>
          </rPr>
          <t xml:space="preserve">Visual Assessment (VA)
</t>
        </r>
        <r>
          <rPr>
            <sz val="9"/>
            <color indexed="81"/>
            <rFont val="Tahoma"/>
            <family val="2"/>
          </rPr>
          <t>Force main Inspectio</t>
        </r>
        <r>
          <rPr>
            <sz val="9"/>
            <color indexed="81"/>
            <rFont val="Tahoma"/>
            <family val="2"/>
          </rPr>
          <t>n (2018 Dollars + 5% annually):
2 peolple x 1 day x 10hrs x $200/hr = $4,000
Expenses/Misc equipment/tools = $2,000
Field Support = $2,000
Office inspection review &amp; desktop analysis = $5,000
Final Report = $5,000
Total = $18,000 (in 2018)</t>
        </r>
      </text>
    </comment>
    <comment ref="L15" authorId="0" shapeId="0" xr:uid="{00000000-0006-0000-0100-000008000000}">
      <text>
        <r>
          <rPr>
            <b/>
            <sz val="9"/>
            <color indexed="81"/>
            <rFont val="Tahoma"/>
            <family val="2"/>
          </rPr>
          <t xml:space="preserve">Visual Assessment (VA)
</t>
        </r>
        <r>
          <rPr>
            <sz val="9"/>
            <color indexed="81"/>
            <rFont val="Tahoma"/>
            <family val="2"/>
          </rPr>
          <t>Force main Inspectio</t>
        </r>
        <r>
          <rPr>
            <sz val="9"/>
            <color indexed="81"/>
            <rFont val="Tahoma"/>
            <family val="2"/>
          </rPr>
          <t>n (2018 Dollars + 5% annually):
2 peolple x 1 day x 10hrs x $200/hr = $4,000
Expenses/Misc equipment/tools = $2,000
Field Support = $2,000
Office inspection review &amp; desktop analysis = $5,000
Final Report = $5,000
Total = $18,000 (in 2018)</t>
        </r>
      </text>
    </comment>
    <comment ref="N16" authorId="1" shapeId="0" xr:uid="{00000000-0006-0000-0100-000009000000}">
      <text>
        <r>
          <rPr>
            <b/>
            <sz val="9"/>
            <color indexed="81"/>
            <rFont val="Tahoma"/>
            <family val="2"/>
          </rPr>
          <t xml:space="preserve">Delaurier, Armand:
</t>
        </r>
        <r>
          <rPr>
            <sz val="9"/>
            <color indexed="81"/>
            <rFont val="Tahoma"/>
            <family val="2"/>
          </rPr>
          <t xml:space="preserve">RFEC Inspection in 2014 dollars which includes for Engineering. Add 5%/year.
See 'Insp &amp; Re-Insp Rationale' Tab for cost breakdown.
For this site, the RFT inspection cost was cut in half as 1244m is length from MH to pumping station; likely can install wyes at Sta 34+70 &amp; 39+70 (DWGS 4787 &amp; 4788), to make length about 500m.
</t>
        </r>
        <r>
          <rPr>
            <u/>
            <sz val="9"/>
            <color indexed="81"/>
            <rFont val="Tahoma"/>
            <family val="2"/>
          </rPr>
          <t>RFT</t>
        </r>
        <r>
          <rPr>
            <sz val="9"/>
            <color indexed="81"/>
            <rFont val="Tahoma"/>
            <family val="2"/>
          </rPr>
          <t xml:space="preserve">
Consultant = $77k
Pipe Mods = $114k
Insp            = $232k
Advanced up to 2021 in mid-2019 as pipe material is steel; this decision was made after BC 0216 was revised.
NOTE: The inspection was advanced from 2028 to 2021 due to the St. Vital Bridge Steel pipe failure.
</t>
        </r>
      </text>
    </comment>
    <comment ref="H26" authorId="0" shapeId="0" xr:uid="{00000000-0006-0000-0100-00000A000000}">
      <text>
        <r>
          <rPr>
            <b/>
            <sz val="9"/>
            <color indexed="81"/>
            <rFont val="Tahoma"/>
            <family val="2"/>
          </rPr>
          <t>Delaurier, Armand:</t>
        </r>
        <r>
          <rPr>
            <sz val="9"/>
            <color indexed="81"/>
            <rFont val="Tahoma"/>
            <family val="2"/>
          </rPr>
          <t xml:space="preserve">
Changed from 187m to 1119m on June 21, 2019, based on revised lengths as determined by Matt N using GIS.
</t>
        </r>
      </text>
    </comment>
    <comment ref="J26" authorId="1" shapeId="0" xr:uid="{00000000-0006-0000-0100-00000B000000}">
      <text>
        <r>
          <rPr>
            <sz val="9"/>
            <color indexed="81"/>
            <rFont val="Tahoma"/>
            <family val="2"/>
          </rPr>
          <t>AWWA C301
Pre-stressed Concrete Cylinder Pipe</t>
        </r>
      </text>
    </comment>
    <comment ref="L26" authorId="0" shapeId="0" xr:uid="{00000000-0006-0000-0100-00000C000000}">
      <text>
        <r>
          <rPr>
            <b/>
            <sz val="9"/>
            <color indexed="81"/>
            <rFont val="Tahoma"/>
            <family val="2"/>
          </rPr>
          <t>Delaurier, Armand:</t>
        </r>
        <r>
          <rPr>
            <sz val="9"/>
            <color indexed="81"/>
            <rFont val="Tahoma"/>
            <family val="2"/>
          </rPr>
          <t xml:space="preserve">
Pure EM Inspection using 2013 estimate.
$100K (Mob/Demob=$10K; Prep=$7K; Reports=$10K; Distress Curves=$3K; Mods+Cleaning =$70K)/site + $30/m inspection. Includes 15% for In-House Engineering &amp; Contingencies.
Add 5%/year.
See</t>
        </r>
        <r>
          <rPr>
            <b/>
            <sz val="9"/>
            <color indexed="81"/>
            <rFont val="Tahoma"/>
            <family val="2"/>
          </rPr>
          <t xml:space="preserve"> 'Insp &amp; Re-Insp Rationale' </t>
        </r>
        <r>
          <rPr>
            <sz val="9"/>
            <color indexed="81"/>
            <rFont val="Tahoma"/>
            <family val="2"/>
          </rPr>
          <t>Tab</t>
        </r>
        <r>
          <rPr>
            <b/>
            <sz val="9"/>
            <color indexed="81"/>
            <rFont val="Tahoma"/>
            <family val="2"/>
          </rPr>
          <t xml:space="preserve"> </t>
        </r>
        <r>
          <rPr>
            <sz val="9"/>
            <color indexed="81"/>
            <rFont val="Tahoma"/>
            <family val="2"/>
          </rPr>
          <t xml:space="preserve">for cost breakdown.
</t>
        </r>
      </text>
    </comment>
    <comment ref="H27" authorId="0" shapeId="0" xr:uid="{00000000-0006-0000-0100-00000D000000}">
      <text>
        <r>
          <rPr>
            <b/>
            <sz val="9"/>
            <color indexed="81"/>
            <rFont val="Tahoma"/>
            <family val="2"/>
          </rPr>
          <t>Delaurier, Armand:</t>
        </r>
        <r>
          <rPr>
            <sz val="9"/>
            <color indexed="81"/>
            <rFont val="Tahoma"/>
            <family val="2"/>
          </rPr>
          <t xml:space="preserve">
Changed from 49m to 1920m on June 21, 2019, based on revised lengths as determined by Matt N using GIS.
</t>
        </r>
      </text>
    </comment>
    <comment ref="J27" authorId="1" shapeId="0" xr:uid="{00000000-0006-0000-0100-00000E000000}">
      <text>
        <r>
          <rPr>
            <sz val="9"/>
            <color indexed="81"/>
            <rFont val="Tahoma"/>
            <family val="2"/>
          </rPr>
          <t>AWWA C301
Pre-stressed Concrete Cylinder Pipe</t>
        </r>
      </text>
    </comment>
    <comment ref="L27" authorId="0" shapeId="0" xr:uid="{00000000-0006-0000-0100-00000F000000}">
      <text>
        <r>
          <rPr>
            <b/>
            <sz val="9"/>
            <color indexed="81"/>
            <rFont val="Tahoma"/>
            <family val="2"/>
          </rPr>
          <t>Delaurier, Armand:</t>
        </r>
        <r>
          <rPr>
            <sz val="9"/>
            <color indexed="81"/>
            <rFont val="Tahoma"/>
            <family val="2"/>
          </rPr>
          <t xml:space="preserve">
Pure EM Inspection using 2013 estimate.
$100K (Mob/Demob=$10K; Prep=$7K; Reports=$10K; Distress Curves=$3K; Mods+Cleaning =$70K)/site + $30/m inspection. Includes 15% for In-House Engineering &amp; Contingencies.
Add 5%/year.
See</t>
        </r>
        <r>
          <rPr>
            <b/>
            <sz val="9"/>
            <color indexed="81"/>
            <rFont val="Tahoma"/>
            <family val="2"/>
          </rPr>
          <t xml:space="preserve"> 'Insp &amp; Re-Insp Rationale' </t>
        </r>
        <r>
          <rPr>
            <sz val="9"/>
            <color indexed="81"/>
            <rFont val="Tahoma"/>
            <family val="2"/>
          </rPr>
          <t>Tab</t>
        </r>
        <r>
          <rPr>
            <b/>
            <sz val="9"/>
            <color indexed="81"/>
            <rFont val="Tahoma"/>
            <family val="2"/>
          </rPr>
          <t xml:space="preserve"> </t>
        </r>
        <r>
          <rPr>
            <sz val="9"/>
            <color indexed="81"/>
            <rFont val="Tahoma"/>
            <family val="2"/>
          </rPr>
          <t xml:space="preserve">for cost breakdown.
</t>
        </r>
      </text>
    </comment>
    <comment ref="H28" authorId="0" shapeId="0" xr:uid="{00000000-0006-0000-0100-000010000000}">
      <text>
        <r>
          <rPr>
            <b/>
            <sz val="9"/>
            <color indexed="81"/>
            <rFont val="Tahoma"/>
            <family val="2"/>
          </rPr>
          <t>Delaurier, Armand:</t>
        </r>
        <r>
          <rPr>
            <sz val="9"/>
            <color indexed="81"/>
            <rFont val="Tahoma"/>
            <family val="2"/>
          </rPr>
          <t xml:space="preserve">
Changed from 53m to 1338m on June 21, 2019, based on revised lengths as determined by Matt N using GIS.
</t>
        </r>
      </text>
    </comment>
    <comment ref="J28" authorId="1" shapeId="0" xr:uid="{00000000-0006-0000-0100-000011000000}">
      <text>
        <r>
          <rPr>
            <sz val="9"/>
            <color indexed="81"/>
            <rFont val="Tahoma"/>
            <family val="2"/>
          </rPr>
          <t>AWWA C301
Pre-stressed Concrete Cylinder Pipe</t>
        </r>
      </text>
    </comment>
    <comment ref="L28" authorId="0" shapeId="0" xr:uid="{00000000-0006-0000-0100-000012000000}">
      <text>
        <r>
          <rPr>
            <b/>
            <sz val="9"/>
            <color indexed="81"/>
            <rFont val="Tahoma"/>
            <family val="2"/>
          </rPr>
          <t>Delaurier, Armand:</t>
        </r>
        <r>
          <rPr>
            <sz val="9"/>
            <color indexed="81"/>
            <rFont val="Tahoma"/>
            <family val="2"/>
          </rPr>
          <t xml:space="preserve">
Pure EM Inspection using 2013 estimate.
$100K (Mob/Demob=$10K; Prep=$7K; Reports=$10K; Distress Curves=$3K; Mods+Cleaning =$70K)/site + $30/m inspection. Includes 15% for In-House Engineering &amp; Contingencies.
Add 5%/year.
See</t>
        </r>
        <r>
          <rPr>
            <b/>
            <sz val="9"/>
            <color indexed="81"/>
            <rFont val="Tahoma"/>
            <family val="2"/>
          </rPr>
          <t xml:space="preserve"> 'Insp &amp; Re-Insp Rationale' </t>
        </r>
        <r>
          <rPr>
            <sz val="9"/>
            <color indexed="81"/>
            <rFont val="Tahoma"/>
            <family val="2"/>
          </rPr>
          <t>Tab</t>
        </r>
        <r>
          <rPr>
            <b/>
            <sz val="9"/>
            <color indexed="81"/>
            <rFont val="Tahoma"/>
            <family val="2"/>
          </rPr>
          <t xml:space="preserve"> </t>
        </r>
        <r>
          <rPr>
            <sz val="9"/>
            <color indexed="81"/>
            <rFont val="Tahoma"/>
            <family val="2"/>
          </rPr>
          <t xml:space="preserve">for cost breakdown.
</t>
        </r>
      </text>
    </comment>
    <comment ref="H29" authorId="0" shapeId="0" xr:uid="{00000000-0006-0000-0100-000013000000}">
      <text>
        <r>
          <rPr>
            <b/>
            <sz val="9"/>
            <color indexed="81"/>
            <rFont val="Tahoma"/>
            <family val="2"/>
          </rPr>
          <t>Delaurier, Armand:</t>
        </r>
        <r>
          <rPr>
            <sz val="9"/>
            <color indexed="81"/>
            <rFont val="Tahoma"/>
            <family val="2"/>
          </rPr>
          <t xml:space="preserve">
Changed from 95m to 2179m on June 21, 2019, based on revised lengths as determined by Matt N using GIS.
</t>
        </r>
      </text>
    </comment>
    <comment ref="J29" authorId="1" shapeId="0" xr:uid="{00000000-0006-0000-0100-000014000000}">
      <text>
        <r>
          <rPr>
            <sz val="9"/>
            <color indexed="81"/>
            <rFont val="Tahoma"/>
            <family val="2"/>
          </rPr>
          <t>AWWA C301
Pre-stressed Concrete Cylinder Pipe</t>
        </r>
      </text>
    </comment>
    <comment ref="L29" authorId="0" shapeId="0" xr:uid="{00000000-0006-0000-0100-000015000000}">
      <text>
        <r>
          <rPr>
            <b/>
            <sz val="9"/>
            <color indexed="81"/>
            <rFont val="Tahoma"/>
            <family val="2"/>
          </rPr>
          <t>Delaurier, Armand:</t>
        </r>
        <r>
          <rPr>
            <sz val="9"/>
            <color indexed="81"/>
            <rFont val="Tahoma"/>
            <family val="2"/>
          </rPr>
          <t xml:space="preserve">
Pure EM Inspection using 2013 estimate.
$100K (Mob/Demob=$10K; Prep=$7K; Reports=$10K; Distress Curves=$3K; Mods+Cleaning =$70K)/site + $30/m inspection. Includes 15% for In-House Engineering &amp; Contingencies.
Add 5%/year.
See</t>
        </r>
        <r>
          <rPr>
            <b/>
            <sz val="9"/>
            <color indexed="81"/>
            <rFont val="Tahoma"/>
            <family val="2"/>
          </rPr>
          <t xml:space="preserve"> 'Insp &amp; Re-Insp Rationale' </t>
        </r>
        <r>
          <rPr>
            <sz val="9"/>
            <color indexed="81"/>
            <rFont val="Tahoma"/>
            <family val="2"/>
          </rPr>
          <t>Tab</t>
        </r>
        <r>
          <rPr>
            <b/>
            <sz val="9"/>
            <color indexed="81"/>
            <rFont val="Tahoma"/>
            <family val="2"/>
          </rPr>
          <t xml:space="preserve"> </t>
        </r>
        <r>
          <rPr>
            <sz val="9"/>
            <color indexed="81"/>
            <rFont val="Tahoma"/>
            <family val="2"/>
          </rPr>
          <t xml:space="preserve">for cost breakdown.
</t>
        </r>
      </text>
    </comment>
    <comment ref="H30" authorId="0" shapeId="0" xr:uid="{00000000-0006-0000-0100-000016000000}">
      <text>
        <r>
          <rPr>
            <b/>
            <sz val="9"/>
            <color indexed="81"/>
            <rFont val="Tahoma"/>
            <family val="2"/>
          </rPr>
          <t>Delaurier, Armand:</t>
        </r>
        <r>
          <rPr>
            <sz val="9"/>
            <color indexed="81"/>
            <rFont val="Tahoma"/>
            <family val="2"/>
          </rPr>
          <t xml:space="preserve">
Changed from 301m to 466m on June 21, 2019, based on revised lengths as determined by Matt N using GIS.
</t>
        </r>
      </text>
    </comment>
    <comment ref="J30" authorId="1" shapeId="0" xr:uid="{00000000-0006-0000-0100-000017000000}">
      <text>
        <r>
          <rPr>
            <sz val="9"/>
            <color indexed="81"/>
            <rFont val="Tahoma"/>
            <family val="2"/>
          </rPr>
          <t>AWWA C303
Concrete Pressure Pipe (Bar-Wrapped)</t>
        </r>
      </text>
    </comment>
    <comment ref="L30" authorId="0" shapeId="0" xr:uid="{00000000-0006-0000-0100-000018000000}">
      <text>
        <r>
          <rPr>
            <b/>
            <sz val="9"/>
            <color indexed="81"/>
            <rFont val="Tahoma"/>
            <family val="2"/>
          </rPr>
          <t>Delaurier, Armand:</t>
        </r>
        <r>
          <rPr>
            <sz val="9"/>
            <color indexed="81"/>
            <rFont val="Tahoma"/>
            <family val="2"/>
          </rPr>
          <t xml:space="preserve">
Pure EM Inspection using 2013 estimate.
$100K (Mob/Demob=$10K; Prep=$7K; Reports=$10K; Distress Curves=$3K; Mods+Cleaning =$70K)/site + $30/m inspection. Includes 15% for In-House Engineering &amp; Contingencies.
Add 5%/year.
See</t>
        </r>
        <r>
          <rPr>
            <b/>
            <sz val="9"/>
            <color indexed="81"/>
            <rFont val="Tahoma"/>
            <family val="2"/>
          </rPr>
          <t xml:space="preserve"> 'Insp &amp; Re-Insp Rationale' </t>
        </r>
        <r>
          <rPr>
            <sz val="9"/>
            <color indexed="81"/>
            <rFont val="Tahoma"/>
            <family val="2"/>
          </rPr>
          <t>Tab</t>
        </r>
        <r>
          <rPr>
            <b/>
            <sz val="9"/>
            <color indexed="81"/>
            <rFont val="Tahoma"/>
            <family val="2"/>
          </rPr>
          <t xml:space="preserve"> </t>
        </r>
        <r>
          <rPr>
            <sz val="9"/>
            <color indexed="81"/>
            <rFont val="Tahoma"/>
            <family val="2"/>
          </rPr>
          <t xml:space="preserve">for cost breakdown.
</t>
        </r>
      </text>
    </comment>
    <comment ref="H31" authorId="0" shapeId="0" xr:uid="{00000000-0006-0000-0100-000019000000}">
      <text>
        <r>
          <rPr>
            <b/>
            <sz val="9"/>
            <color indexed="81"/>
            <rFont val="Tahoma"/>
            <family val="2"/>
          </rPr>
          <t>Delaurier, Armand:</t>
        </r>
        <r>
          <rPr>
            <sz val="9"/>
            <color indexed="81"/>
            <rFont val="Tahoma"/>
            <family val="2"/>
          </rPr>
          <t xml:space="preserve">
Changed from 104m to 1252m on June 21, 2019, based on revised lengths as determined by Matt N using GIS.
</t>
        </r>
      </text>
    </comment>
    <comment ref="J31" authorId="1" shapeId="0" xr:uid="{00000000-0006-0000-0100-00001A000000}">
      <text>
        <r>
          <rPr>
            <sz val="9"/>
            <color indexed="81"/>
            <rFont val="Tahoma"/>
            <family val="2"/>
          </rPr>
          <t>AWWA C301
Pre-stressed Concrete Cylinder Pipe</t>
        </r>
      </text>
    </comment>
    <comment ref="L31" authorId="0" shapeId="0" xr:uid="{00000000-0006-0000-0100-00001B000000}">
      <text>
        <r>
          <rPr>
            <b/>
            <sz val="9"/>
            <color indexed="81"/>
            <rFont val="Tahoma"/>
            <family val="2"/>
          </rPr>
          <t>Delaurier, Armand:</t>
        </r>
        <r>
          <rPr>
            <sz val="9"/>
            <color indexed="81"/>
            <rFont val="Tahoma"/>
            <family val="2"/>
          </rPr>
          <t xml:space="preserve">
Pure EM Inspection using 2013 estimate.
$100K (Mob/Demob=$10K; Prep=$7K; Reports=$10K; Distress Curves=$3K; Mods+Cleaning =$70K)/site + $30/m inspection. Includes 15% for In-House Engineering &amp; Contingencies.
Add 5%/year.
See</t>
        </r>
        <r>
          <rPr>
            <b/>
            <sz val="9"/>
            <color indexed="81"/>
            <rFont val="Tahoma"/>
            <family val="2"/>
          </rPr>
          <t xml:space="preserve"> 'Insp &amp; Re-Insp Rationale' </t>
        </r>
        <r>
          <rPr>
            <sz val="9"/>
            <color indexed="81"/>
            <rFont val="Tahoma"/>
            <family val="2"/>
          </rPr>
          <t>Tab</t>
        </r>
        <r>
          <rPr>
            <b/>
            <sz val="9"/>
            <color indexed="81"/>
            <rFont val="Tahoma"/>
            <family val="2"/>
          </rPr>
          <t xml:space="preserve"> </t>
        </r>
        <r>
          <rPr>
            <sz val="9"/>
            <color indexed="81"/>
            <rFont val="Tahoma"/>
            <family val="2"/>
          </rPr>
          <t xml:space="preserve">for cost breakdown.
</t>
        </r>
      </text>
    </comment>
  </commentList>
</comments>
</file>

<file path=xl/sharedStrings.xml><?xml version="1.0" encoding="utf-8"?>
<sst xmlns="http://schemas.openxmlformats.org/spreadsheetml/2006/main" count="675" uniqueCount="212">
  <si>
    <t>Location</t>
  </si>
  <si>
    <t>Asset Function</t>
  </si>
  <si>
    <t>Siphon</t>
  </si>
  <si>
    <t>Channel</t>
  </si>
  <si>
    <t>Assiniboine</t>
  </si>
  <si>
    <t>Red</t>
  </si>
  <si>
    <t>Pipe</t>
  </si>
  <si>
    <t>Steel</t>
  </si>
  <si>
    <t>HDPE</t>
  </si>
  <si>
    <t>Sonar</t>
  </si>
  <si>
    <t>Force Main</t>
  </si>
  <si>
    <t>Sturgeon Creek</t>
  </si>
  <si>
    <t>RBS</t>
  </si>
  <si>
    <t>Asset ID</t>
  </si>
  <si>
    <t>MA70016345</t>
  </si>
  <si>
    <t>Sewer</t>
  </si>
  <si>
    <t>Water</t>
  </si>
  <si>
    <t>Service Type</t>
  </si>
  <si>
    <t>Feeder Main</t>
  </si>
  <si>
    <t>MA70050829</t>
  </si>
  <si>
    <t>MA70050831</t>
  </si>
  <si>
    <t>Provencher Bridge (south pipe)</t>
  </si>
  <si>
    <t>Provencher Bridge (north pipe)</t>
  </si>
  <si>
    <t>Seine</t>
  </si>
  <si>
    <t>Omand's Creek</t>
  </si>
  <si>
    <t>Truro Creek</t>
  </si>
  <si>
    <t>MA70020023</t>
  </si>
  <si>
    <t>Fort Garry Bridge (north pipe)</t>
  </si>
  <si>
    <t>Fort Garry Bridge (south pipe)</t>
  </si>
  <si>
    <t>MA70053063</t>
  </si>
  <si>
    <t>N/A</t>
  </si>
  <si>
    <t>Yes</t>
  </si>
  <si>
    <t>UT</t>
  </si>
  <si>
    <t>River Bottom</t>
  </si>
  <si>
    <t>Bridge</t>
  </si>
  <si>
    <t>Buried</t>
  </si>
  <si>
    <t>Shallow Bury</t>
  </si>
  <si>
    <t>Installation</t>
  </si>
  <si>
    <t>Type</t>
  </si>
  <si>
    <t>Year</t>
  </si>
  <si>
    <t>Inspection</t>
  </si>
  <si>
    <t>Estimate</t>
  </si>
  <si>
    <t>Length</t>
  </si>
  <si>
    <t>PCCP</t>
  </si>
  <si>
    <t>Haney Moray Feeder Main</t>
  </si>
  <si>
    <t>Midtown Feeder Main</t>
  </si>
  <si>
    <t>Rouge Road Feeder Main</t>
  </si>
  <si>
    <t>West End Feeder Main</t>
  </si>
  <si>
    <t>Dakota Feeder Main</t>
  </si>
  <si>
    <t>Assiniboine Park Zoo Siphon</t>
  </si>
  <si>
    <t>Dia</t>
  </si>
  <si>
    <t>Mat</t>
  </si>
  <si>
    <t>Total</t>
  </si>
  <si>
    <t>Pure EM</t>
  </si>
  <si>
    <t>RFT</t>
  </si>
  <si>
    <t>VA</t>
  </si>
  <si>
    <t>Consultant</t>
  </si>
  <si>
    <t>Pipe Mods Contractor</t>
  </si>
  <si>
    <t>In-House</t>
  </si>
  <si>
    <t>HRRC Phase 3</t>
  </si>
  <si>
    <t>MA70058265</t>
  </si>
  <si>
    <t>Bridge of the Old Forks (east pipe)</t>
  </si>
  <si>
    <t>MA70058225</t>
  </si>
  <si>
    <t>Bridge of the Old Forks (west pipe)</t>
  </si>
  <si>
    <t>MA70057926</t>
  </si>
  <si>
    <t>Norwood Bridge</t>
  </si>
  <si>
    <t>MA70028006</t>
  </si>
  <si>
    <t>West Perimeter Bridge</t>
  </si>
  <si>
    <t>External</t>
  </si>
  <si>
    <t>CPP</t>
  </si>
  <si>
    <t>Inspection Type</t>
  </si>
  <si>
    <t>LEGEND</t>
  </si>
  <si>
    <t>EM</t>
  </si>
  <si>
    <t>Electromagnetic Inspections</t>
  </si>
  <si>
    <t>Prestressed Concrete Cylinder Pipe</t>
  </si>
  <si>
    <t>RFT (EM)</t>
  </si>
  <si>
    <t>Remote Field Technology (Ferrous metal pipes)</t>
  </si>
  <si>
    <t>Concrete Pressure Pipe</t>
  </si>
  <si>
    <t>MFL (EM)</t>
  </si>
  <si>
    <t>Magnetic Flux Leakage (Ferrous metal pipes)</t>
  </si>
  <si>
    <t>PVC</t>
  </si>
  <si>
    <t>Polyvinyl Chloride</t>
  </si>
  <si>
    <t>Electromagnetic Inspections on PCCP by Pure</t>
  </si>
  <si>
    <t>High Density Polyethylene</t>
  </si>
  <si>
    <t>CCTV</t>
  </si>
  <si>
    <t>Closed-Circuit Television Inspections</t>
  </si>
  <si>
    <t>AC</t>
  </si>
  <si>
    <t>Asbestos Cememt</t>
  </si>
  <si>
    <t>Sonar Inspections</t>
  </si>
  <si>
    <t>CI</t>
  </si>
  <si>
    <t>Cast Iron</t>
  </si>
  <si>
    <t>River Bottom Scanning Inspections</t>
  </si>
  <si>
    <t>Ultrasonic Testing</t>
  </si>
  <si>
    <t>LT</t>
  </si>
  <si>
    <t>Leak Testing (for presence of leaks, not locations)</t>
  </si>
  <si>
    <t>LDT</t>
  </si>
  <si>
    <t>Leak Detection Testing (Correlators, Smart Ball)</t>
  </si>
  <si>
    <t>MT</t>
  </si>
  <si>
    <t>Material Testing</t>
  </si>
  <si>
    <t>Visual Assessment</t>
  </si>
  <si>
    <t>[20]</t>
  </si>
  <si>
    <t>Years of Remaining Life based on pipe corrosion only</t>
  </si>
  <si>
    <t>(5)</t>
  </si>
  <si>
    <t>Years before Re-Inspection</t>
  </si>
  <si>
    <t>é</t>
  </si>
  <si>
    <t>Factor of Safety against Floatation. 2 is recommended</t>
  </si>
  <si>
    <t>CIPP</t>
  </si>
  <si>
    <t>Cured-In-Place Pipe</t>
  </si>
  <si>
    <t>Rehab</t>
  </si>
  <si>
    <t>Rehabilitation or Replacement Required</t>
  </si>
  <si>
    <t>Geotech</t>
  </si>
  <si>
    <t>Riverbank Rehabilitation required.</t>
  </si>
  <si>
    <t>Estimated Costs</t>
  </si>
  <si>
    <t>2019&gt;</t>
  </si>
  <si>
    <t>2019-&gt;</t>
  </si>
  <si>
    <t>Contingencies-&gt;</t>
  </si>
  <si>
    <t>MRST-&gt;</t>
  </si>
  <si>
    <t>Total-&gt;</t>
  </si>
  <si>
    <t>Subtotal-&gt;</t>
  </si>
  <si>
    <t>Corp Admin (1.25%)-&gt;</t>
  </si>
  <si>
    <t>Corp Interest (2.00%)-&gt;</t>
  </si>
  <si>
    <t>1. Project Management</t>
  </si>
  <si>
    <t>Task</t>
  </si>
  <si>
    <t>Fee Basis</t>
  </si>
  <si>
    <t>Fixed</t>
  </si>
  <si>
    <t>Time Based</t>
  </si>
  <si>
    <t>Fee</t>
  </si>
  <si>
    <t>Spec Ref</t>
  </si>
  <si>
    <t>2. Consultant Progress Reports</t>
  </si>
  <si>
    <t>3. Project Development</t>
  </si>
  <si>
    <t>4. Technical Memorandums</t>
  </si>
  <si>
    <t>9.1 Old Forks Bridge (east and west pipes)</t>
  </si>
  <si>
    <t>9.2 Provencher Bridge (north and south pipes)</t>
  </si>
  <si>
    <t>9.3 Fort Garry Bridge (north and south pipes)</t>
  </si>
  <si>
    <t>9.4 Norwood Bridge</t>
  </si>
  <si>
    <t>9.5 West Perimeter Bridge</t>
  </si>
  <si>
    <t>9.6 Dakota (Seine River)</t>
  </si>
  <si>
    <t>9.7 Rouge Road (Sturgeon Creek)</t>
  </si>
  <si>
    <t>9.8 West End (Omand's Creek)</t>
  </si>
  <si>
    <t>9.9 West End (Truro Creek)</t>
  </si>
  <si>
    <t>9.10 Haney Moray (Assiniboine River)</t>
  </si>
  <si>
    <t>10.1 Old Forks Bridge (east and west pipes)</t>
  </si>
  <si>
    <t>10.2 Provencher Bridge (north and south pipes)</t>
  </si>
  <si>
    <t>10.3 Fort Garry Bridge (north and south pipes)</t>
  </si>
  <si>
    <t>10.4 Norwood Bridge</t>
  </si>
  <si>
    <t>10.5 West Perimeter Bridge</t>
  </si>
  <si>
    <t>10.6 Dakota (Seine River)</t>
  </si>
  <si>
    <t>10.7 Rouge Road (Sturgeon Creek)</t>
  </si>
  <si>
    <t>10.8 West End (Omand's Creek)</t>
  </si>
  <si>
    <t>10.9 West End (Truro Creek)</t>
  </si>
  <si>
    <t>10.10 Haney Moray (Assiniboine River)</t>
  </si>
  <si>
    <t>D5.8</t>
  </si>
  <si>
    <t>D5.9</t>
  </si>
  <si>
    <t>D5.10</t>
  </si>
  <si>
    <t>D5.11</t>
  </si>
  <si>
    <t>D5.12</t>
  </si>
  <si>
    <t>D5.13</t>
  </si>
  <si>
    <t>D5.14</t>
  </si>
  <si>
    <t>D5.17</t>
  </si>
  <si>
    <t>D5.18</t>
  </si>
  <si>
    <t>D5.19</t>
  </si>
  <si>
    <t>D5.20</t>
  </si>
  <si>
    <t>D5.21</t>
  </si>
  <si>
    <t>D5.22</t>
  </si>
  <si>
    <t>D5.23</t>
  </si>
  <si>
    <t>D5.24</t>
  </si>
  <si>
    <t>D5.25</t>
  </si>
  <si>
    <t>5. Inspection Program Workshops</t>
  </si>
  <si>
    <t>6. Drawings and Tender Preparation</t>
  </si>
  <si>
    <t>7. Procurement Process</t>
  </si>
  <si>
    <t>9. Non-Resident Contract Administration</t>
  </si>
  <si>
    <t>10. Resident  Contract Administration</t>
  </si>
  <si>
    <t>11. Condition Assessment</t>
  </si>
  <si>
    <t>12. Record Drawings</t>
  </si>
  <si>
    <t>13. Summary Report</t>
  </si>
  <si>
    <t>14. Project Close-Out Presentation</t>
  </si>
  <si>
    <t>20. Emergency Investigations</t>
  </si>
  <si>
    <t>21. Underground Structures</t>
  </si>
  <si>
    <t>22. Material Testing</t>
  </si>
  <si>
    <t>11.1 Old Forks Bridge (east and west pipes)</t>
  </si>
  <si>
    <t>11.2 Provencher Bridge (north and south pipes)</t>
  </si>
  <si>
    <t>11.3 Fort Garry Bridge (north and south pipes)</t>
  </si>
  <si>
    <t>11.4 Norwood Bridge</t>
  </si>
  <si>
    <t>11.5 West Perimeter Bridge</t>
  </si>
  <si>
    <t>11.6 Dakota (Seine River)</t>
  </si>
  <si>
    <t>11.7 Rouge Road (Sturgeon Creek)</t>
  </si>
  <si>
    <t>11.8 West End (Omand's Creek)</t>
  </si>
  <si>
    <t>11.9 West End (Truro Creek)</t>
  </si>
  <si>
    <t>11.10 Haney Moray (Assiniboine River)</t>
  </si>
  <si>
    <t>15. Consultant Progress Reports Incentive</t>
  </si>
  <si>
    <t>16. Technical Memorandums Incentive</t>
  </si>
  <si>
    <t>8. Construction Meeting Minutes</t>
  </si>
  <si>
    <t>D5.7</t>
  </si>
  <si>
    <t>D5.15.1</t>
  </si>
  <si>
    <t>D5.15.2</t>
  </si>
  <si>
    <t>D5.16</t>
  </si>
  <si>
    <t>17. Construction Meeting Minutes Incentive</t>
  </si>
  <si>
    <t>18. Draft Summary Report Incentive</t>
  </si>
  <si>
    <t>19. Final Summary Report Incentive</t>
  </si>
  <si>
    <t>6.2 Pipeline Inspection Tender No. 1</t>
  </si>
  <si>
    <t>6.3 Pipeline Inspection Tender No. 2</t>
  </si>
  <si>
    <t>6.4 Pipeline Inspection Tender No. 3</t>
  </si>
  <si>
    <t>6.1 Pipeline Modifications and Support Tender</t>
  </si>
  <si>
    <t>B8.5</t>
  </si>
  <si>
    <t>7.1 Pipeline Modifications and Support Tender</t>
  </si>
  <si>
    <t>7.2 Pipeline Inspection Tender No. 1</t>
  </si>
  <si>
    <t>7.3 Pipeline Inspection Tender No. 2</t>
  </si>
  <si>
    <t>7.4 Pipeline Inspection Tender No. 3</t>
  </si>
  <si>
    <t>FORM B(R1): PRICES</t>
  </si>
  <si>
    <t>See B8 clause in tender document)</t>
  </si>
  <si>
    <t>TOTAL FEES (GST estra)(in numbers)</t>
  </si>
  <si>
    <t>Name of Bidder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</si>
</sst>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
    <numFmt numFmtId="165" formatCode="&quot;$&quot;#,##0\ ;\(&quot;$&quot;#,##0\)"/>
    <numFmt numFmtId="166" formatCode="&quot;$&quot;#,##0.00\ ;\(&quot;$&quot;#,##0.00\)"/>
    <numFmt numFmtId="167" formatCode="&quot;$&quot;#,##0.0"/>
    <numFmt numFmtId="168" formatCode="&quot;$&quot;#,##0.00"/>
  </numFmts>
  <fonts count="13" x14ac:knownFonts="1">
    <font>
      <sz val="11"/>
      <color theme="1"/>
      <name val="Calibri"/>
      <family val="2"/>
      <scheme val="minor"/>
    </font>
    <font>
      <sz val="10"/>
      <color theme="1"/>
      <name val="Calibri"/>
      <family val="2"/>
      <scheme val="minor"/>
    </font>
    <font>
      <b/>
      <sz val="10"/>
      <color theme="1"/>
      <name val="Calibri"/>
      <family val="2"/>
      <scheme val="minor"/>
    </font>
    <font>
      <sz val="9"/>
      <color indexed="81"/>
      <name val="Tahoma"/>
      <family val="2"/>
    </font>
    <font>
      <b/>
      <sz val="9"/>
      <color indexed="81"/>
      <name val="Tahoma"/>
      <family val="2"/>
    </font>
    <font>
      <u/>
      <sz val="11"/>
      <color theme="10"/>
      <name val="Calibri"/>
      <family val="2"/>
      <scheme val="minor"/>
    </font>
    <font>
      <b/>
      <sz val="14"/>
      <color theme="1"/>
      <name val="Calibri"/>
      <family val="2"/>
      <scheme val="minor"/>
    </font>
    <font>
      <sz val="11"/>
      <color theme="1"/>
      <name val="Calibri"/>
      <family val="2"/>
      <scheme val="minor"/>
    </font>
    <font>
      <sz val="10"/>
      <name val="Arial"/>
      <family val="2"/>
    </font>
    <font>
      <sz val="10"/>
      <color theme="1"/>
      <name val="Wingdings"/>
      <charset val="2"/>
    </font>
    <font>
      <u/>
      <sz val="9"/>
      <color indexed="81"/>
      <name val="Tahoma"/>
      <family val="2"/>
    </font>
    <font>
      <sz val="10"/>
      <name val="Arial"/>
      <family val="2"/>
    </font>
    <font>
      <sz val="10"/>
      <color theme="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E1"/>
        <bgColor indexed="64"/>
      </patternFill>
    </fill>
    <fill>
      <patternFill patternType="solid">
        <fgColor rgb="FFFFCCFF"/>
        <bgColor indexed="64"/>
      </patternFill>
    </fill>
  </fills>
  <borders count="121">
    <border>
      <left/>
      <right/>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medium">
        <color auto="1"/>
      </left>
      <right/>
      <top style="medium">
        <color auto="1"/>
      </top>
      <bottom/>
      <diagonal/>
    </border>
    <border>
      <left style="medium">
        <color auto="1"/>
      </left>
      <right/>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hair">
        <color auto="1"/>
      </left>
      <right style="hair">
        <color auto="1"/>
      </right>
      <top style="thin">
        <color auto="1"/>
      </top>
      <bottom style="medium">
        <color auto="1"/>
      </bottom>
      <diagonal/>
    </border>
    <border>
      <left style="hair">
        <color auto="1"/>
      </left>
      <right style="hair">
        <color auto="1"/>
      </right>
      <top/>
      <bottom/>
      <diagonal/>
    </border>
    <border>
      <left style="hair">
        <color auto="1"/>
      </left>
      <right style="hair">
        <color auto="1"/>
      </right>
      <top style="thin">
        <color auto="1"/>
      </top>
      <bottom style="thin">
        <color auto="1"/>
      </bottom>
      <diagonal/>
    </border>
    <border>
      <left style="hair">
        <color auto="1"/>
      </left>
      <right style="thin">
        <color auto="1"/>
      </right>
      <top style="hair">
        <color auto="1"/>
      </top>
      <bottom style="thin">
        <color auto="1"/>
      </bottom>
      <diagonal/>
    </border>
    <border>
      <left style="thin">
        <color auto="1"/>
      </left>
      <right/>
      <top/>
      <bottom style="medium">
        <color auto="1"/>
      </bottom>
      <diagonal/>
    </border>
    <border>
      <left style="hair">
        <color auto="1"/>
      </left>
      <right style="thin">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hair">
        <color auto="1"/>
      </right>
      <top style="hair">
        <color auto="1"/>
      </top>
      <bottom style="thin">
        <color auto="1"/>
      </bottom>
      <diagonal/>
    </border>
    <border>
      <left/>
      <right/>
      <top/>
      <bottom style="thin">
        <color auto="1"/>
      </bottom>
      <diagonal/>
    </border>
    <border>
      <left style="medium">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hair">
        <color auto="1"/>
      </left>
      <right style="medium">
        <color auto="1"/>
      </right>
      <top/>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top/>
      <bottom style="thin">
        <color auto="1"/>
      </bottom>
      <diagonal/>
    </border>
    <border>
      <left style="thin">
        <color auto="1"/>
      </left>
      <right/>
      <top/>
      <bottom style="thin">
        <color auto="1"/>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medium">
        <color auto="1"/>
      </left>
      <right style="hair">
        <color auto="1"/>
      </right>
      <top style="thin">
        <color auto="1"/>
      </top>
      <bottom/>
      <diagonal/>
    </border>
    <border>
      <left style="hair">
        <color auto="1"/>
      </left>
      <right style="medium">
        <color auto="1"/>
      </right>
      <top style="thin">
        <color auto="1"/>
      </top>
      <bottom/>
      <diagonal/>
    </border>
    <border>
      <left style="hair">
        <color auto="1"/>
      </left>
      <right style="medium">
        <color auto="1"/>
      </right>
      <top style="medium">
        <color auto="1"/>
      </top>
      <bottom/>
      <diagonal/>
    </border>
    <border>
      <left style="thin">
        <color auto="1"/>
      </left>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medium">
        <color auto="1"/>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style="hair">
        <color auto="1"/>
      </top>
      <bottom style="thin">
        <color auto="1"/>
      </bottom>
      <diagonal/>
    </border>
    <border>
      <left/>
      <right/>
      <top style="hair">
        <color indexed="64"/>
      </top>
      <bottom style="hair">
        <color indexed="64"/>
      </bottom>
      <diagonal/>
    </border>
    <border>
      <left style="hair">
        <color auto="1"/>
      </left>
      <right style="hair">
        <color auto="1"/>
      </right>
      <top style="medium">
        <color auto="1"/>
      </top>
      <bottom/>
      <diagonal/>
    </border>
    <border>
      <left style="hair">
        <color auto="1"/>
      </left>
      <right style="medium">
        <color auto="1"/>
      </right>
      <top/>
      <bottom style="thin">
        <color auto="1"/>
      </bottom>
      <diagonal/>
    </border>
    <border>
      <left style="medium">
        <color auto="1"/>
      </left>
      <right style="hair">
        <color auto="1"/>
      </right>
      <top/>
      <bottom style="thin">
        <color auto="1"/>
      </bottom>
      <diagonal/>
    </border>
    <border>
      <left style="hair">
        <color auto="1"/>
      </left>
      <right style="medium">
        <color auto="1"/>
      </right>
      <top style="hair">
        <color auto="1"/>
      </top>
      <bottom style="thin">
        <color auto="1"/>
      </bottom>
      <diagonal/>
    </border>
    <border>
      <left style="hair">
        <color auto="1"/>
      </left>
      <right style="hair">
        <color auto="1"/>
      </right>
      <top/>
      <bottom style="thin">
        <color auto="1"/>
      </bottom>
      <diagonal/>
    </border>
    <border>
      <left style="hair">
        <color auto="1"/>
      </left>
      <right style="medium">
        <color auto="1"/>
      </right>
      <top style="thin">
        <color auto="1"/>
      </top>
      <bottom style="hair">
        <color auto="1"/>
      </bottom>
      <diagonal/>
    </border>
    <border>
      <left style="hair">
        <color auto="1"/>
      </left>
      <right/>
      <top/>
      <bottom style="thin">
        <color auto="1"/>
      </bottom>
      <diagonal/>
    </border>
    <border>
      <left style="hair">
        <color auto="1"/>
      </left>
      <right style="hair">
        <color auto="1"/>
      </right>
      <top style="thin">
        <color auto="1"/>
      </top>
      <bottom style="hair">
        <color auto="1"/>
      </bottom>
      <diagonal/>
    </border>
    <border>
      <left style="hair">
        <color auto="1"/>
      </left>
      <right/>
      <top style="thin">
        <color auto="1"/>
      </top>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auto="1"/>
      </left>
      <right style="hair">
        <color auto="1"/>
      </right>
      <top style="medium">
        <color auto="1"/>
      </top>
      <bottom/>
      <diagonal/>
    </border>
    <border>
      <left style="thin">
        <color auto="1"/>
      </left>
      <right style="hair">
        <color auto="1"/>
      </right>
      <top style="thin">
        <color auto="1"/>
      </top>
      <bottom style="medium">
        <color auto="1"/>
      </bottom>
      <diagonal/>
    </border>
    <border>
      <left style="thin">
        <color auto="1"/>
      </left>
      <right style="hair">
        <color auto="1"/>
      </right>
      <top/>
      <bottom/>
      <diagonal/>
    </border>
    <border>
      <left style="thin">
        <color auto="1"/>
      </left>
      <right style="hair">
        <color auto="1"/>
      </right>
      <top style="thin">
        <color auto="1"/>
      </top>
      <bottom style="hair">
        <color auto="1"/>
      </bottom>
      <diagonal/>
    </border>
    <border>
      <left style="hair">
        <color auto="1"/>
      </left>
      <right/>
      <top style="thin">
        <color auto="1"/>
      </top>
      <bottom style="medium">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thin">
        <color auto="1"/>
      </left>
      <right/>
      <top/>
      <bottom style="hair">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style="hair">
        <color auto="1"/>
      </top>
      <bottom style="thin">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right/>
      <top style="thin">
        <color auto="1"/>
      </top>
      <bottom style="medium">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style="hair">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s>
  <cellStyleXfs count="34">
    <xf numFmtId="0" fontId="0" fillId="0" borderId="0"/>
    <xf numFmtId="0" fontId="5" fillId="0" borderId="0" applyNumberFormat="0" applyFill="0" applyBorder="0" applyAlignment="0" applyProtection="0"/>
    <xf numFmtId="0" fontId="8" fillId="0" borderId="0"/>
    <xf numFmtId="0" fontId="8" fillId="0" borderId="0"/>
    <xf numFmtId="0" fontId="8" fillId="4" borderId="0"/>
    <xf numFmtId="44"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0" fontId="8" fillId="4" borderId="0"/>
    <xf numFmtId="0" fontId="8" fillId="0" borderId="0"/>
    <xf numFmtId="0" fontId="8" fillId="0" borderId="0"/>
    <xf numFmtId="0" fontId="8" fillId="0" borderId="0"/>
    <xf numFmtId="0" fontId="7" fillId="0" borderId="0"/>
    <xf numFmtId="9" fontId="7"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11" fillId="0" borderId="0"/>
    <xf numFmtId="43" fontId="8" fillId="0" borderId="0" applyFont="0" applyFill="0" applyBorder="0" applyAlignment="0" applyProtection="0"/>
  </cellStyleXfs>
  <cellXfs count="340">
    <xf numFmtId="0" fontId="0" fillId="0" borderId="0" xfId="0"/>
    <xf numFmtId="0" fontId="0" fillId="0" borderId="0" xfId="0" applyFill="1"/>
    <xf numFmtId="0" fontId="0" fillId="0" borderId="0" xfId="0" applyBorder="1"/>
    <xf numFmtId="0" fontId="1" fillId="0" borderId="4"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4" xfId="0" applyFont="1" applyFill="1" applyBorder="1" applyAlignment="1">
      <alignment horizontal="left" vertical="center"/>
    </xf>
    <xf numFmtId="0" fontId="1" fillId="2" borderId="1" xfId="0" applyFont="1" applyFill="1" applyBorder="1"/>
    <xf numFmtId="0" fontId="1" fillId="0" borderId="11" xfId="0" applyFont="1" applyFill="1" applyBorder="1" applyAlignment="1">
      <alignment horizontal="center" vertical="center"/>
    </xf>
    <xf numFmtId="0" fontId="1" fillId="2" borderId="12" xfId="0" applyFont="1" applyFill="1" applyBorder="1" applyAlignment="1">
      <alignment horizontal="center"/>
    </xf>
    <xf numFmtId="0" fontId="1" fillId="2" borderId="1" xfId="0" applyFont="1" applyFill="1" applyBorder="1" applyAlignment="1">
      <alignment horizontal="left"/>
    </xf>
    <xf numFmtId="0" fontId="1" fillId="2" borderId="1" xfId="0" applyFont="1" applyFill="1" applyBorder="1" applyAlignment="1">
      <alignment horizontal="center" wrapText="1"/>
    </xf>
    <xf numFmtId="0" fontId="1" fillId="0" borderId="18" xfId="0" applyFont="1" applyFill="1" applyBorder="1" applyAlignment="1">
      <alignment horizontal="center" vertical="center"/>
    </xf>
    <xf numFmtId="0" fontId="1" fillId="2" borderId="13" xfId="0" applyFont="1" applyFill="1" applyBorder="1" applyAlignment="1">
      <alignment horizontal="center" vertical="top"/>
    </xf>
    <xf numFmtId="0" fontId="1" fillId="2" borderId="2" xfId="0" applyFont="1" applyFill="1" applyBorder="1" applyAlignment="1">
      <alignment horizontal="left" vertical="top"/>
    </xf>
    <xf numFmtId="0" fontId="1" fillId="2" borderId="2" xfId="0" applyFont="1" applyFill="1" applyBorder="1" applyAlignment="1">
      <alignment horizontal="center" vertical="top" wrapText="1"/>
    </xf>
    <xf numFmtId="0" fontId="1" fillId="2" borderId="2" xfId="0" applyFont="1" applyFill="1" applyBorder="1" applyAlignment="1">
      <alignment horizontal="center" vertical="top"/>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2" borderId="20" xfId="0" applyFont="1" applyFill="1" applyBorder="1" applyAlignment="1">
      <alignment horizontal="center" vertical="top"/>
    </xf>
    <xf numFmtId="0" fontId="1" fillId="2" borderId="21" xfId="0" applyFont="1" applyFill="1" applyBorder="1" applyAlignment="1">
      <alignment horizontal="center" vertical="top"/>
    </xf>
    <xf numFmtId="0" fontId="1" fillId="0" borderId="22" xfId="0" applyFont="1" applyFill="1" applyBorder="1" applyAlignment="1">
      <alignment horizontal="center" vertical="center"/>
    </xf>
    <xf numFmtId="0" fontId="0" fillId="0" borderId="0" xfId="0" applyFill="1" applyBorder="1"/>
    <xf numFmtId="0" fontId="5" fillId="0" borderId="0" xfId="1" applyFill="1" applyBorder="1"/>
    <xf numFmtId="0" fontId="1" fillId="0" borderId="0" xfId="0" applyFont="1" applyFill="1" applyBorder="1" applyAlignment="1">
      <alignment vertical="center"/>
    </xf>
    <xf numFmtId="0" fontId="1" fillId="0" borderId="28" xfId="0" applyFont="1" applyFill="1" applyBorder="1" applyAlignment="1">
      <alignment horizontal="center" vertical="center"/>
    </xf>
    <xf numFmtId="0" fontId="1" fillId="3" borderId="25" xfId="0" applyFont="1" applyFill="1" applyBorder="1" applyAlignment="1">
      <alignment horizontal="center" vertical="top"/>
    </xf>
    <xf numFmtId="0" fontId="1" fillId="0" borderId="0" xfId="0" applyFont="1" applyFill="1" applyBorder="1" applyAlignment="1">
      <alignment horizontal="left" vertical="center"/>
    </xf>
    <xf numFmtId="0" fontId="1" fillId="2" borderId="37" xfId="0" applyFont="1" applyFill="1" applyBorder="1" applyAlignment="1">
      <alignment horizontal="center" vertical="top"/>
    </xf>
    <xf numFmtId="0" fontId="0" fillId="0" borderId="37" xfId="0" applyFill="1" applyBorder="1" applyAlignment="1">
      <alignment vertical="center"/>
    </xf>
    <xf numFmtId="0" fontId="6" fillId="0" borderId="0" xfId="0" applyFont="1" applyFill="1" applyAlignment="1">
      <alignment vertical="center"/>
    </xf>
    <xf numFmtId="0" fontId="0" fillId="0" borderId="0" xfId="0" applyFill="1" applyBorder="1" applyAlignment="1">
      <alignment vertical="center"/>
    </xf>
    <xf numFmtId="0" fontId="1" fillId="0" borderId="0" xfId="0" applyFont="1" applyFill="1" applyBorder="1" applyAlignment="1">
      <alignment horizontal="center"/>
    </xf>
    <xf numFmtId="0" fontId="2" fillId="0" borderId="0" xfId="0" quotePrefix="1" applyFont="1" applyFill="1" applyBorder="1" applyAlignment="1">
      <alignment horizontal="left" vertical="center"/>
    </xf>
    <xf numFmtId="0" fontId="1" fillId="2" borderId="54" xfId="0" applyFont="1" applyFill="1" applyBorder="1"/>
    <xf numFmtId="0" fontId="0" fillId="0" borderId="0" xfId="0"/>
    <xf numFmtId="0" fontId="1" fillId="0" borderId="39"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1" fillId="0" borderId="44" xfId="0" applyFont="1" applyFill="1" applyBorder="1" applyAlignment="1">
      <alignment horizontal="center" vertical="center"/>
    </xf>
    <xf numFmtId="0" fontId="1" fillId="0" borderId="39" xfId="0" applyFont="1" applyFill="1" applyBorder="1" applyAlignment="1">
      <alignment horizontal="left" vertical="center"/>
    </xf>
    <xf numFmtId="0" fontId="1" fillId="0" borderId="5" xfId="0" applyFont="1" applyFill="1" applyBorder="1" applyAlignment="1">
      <alignment horizontal="center" vertical="center"/>
    </xf>
    <xf numFmtId="0" fontId="1" fillId="0" borderId="7" xfId="0" applyFont="1" applyFill="1" applyBorder="1" applyAlignment="1">
      <alignment horizontal="left" vertical="center"/>
    </xf>
    <xf numFmtId="0" fontId="1" fillId="0" borderId="43" xfId="0" applyFont="1" applyFill="1" applyBorder="1" applyAlignment="1">
      <alignment horizontal="center" vertical="center"/>
    </xf>
    <xf numFmtId="0" fontId="1" fillId="0" borderId="40" xfId="0" applyFont="1" applyFill="1" applyBorder="1" applyAlignment="1">
      <alignment horizontal="center" vertical="center" wrapText="1"/>
    </xf>
    <xf numFmtId="164" fontId="1" fillId="0" borderId="67" xfId="0" applyNumberFormat="1" applyFont="1" applyFill="1" applyBorder="1" applyAlignment="1">
      <alignment vertical="center"/>
    </xf>
    <xf numFmtId="0" fontId="1" fillId="2" borderId="16" xfId="0" applyFont="1" applyFill="1" applyBorder="1" applyAlignment="1">
      <alignment horizontal="center" vertical="top"/>
    </xf>
    <xf numFmtId="0" fontId="1" fillId="3" borderId="71" xfId="0" applyFont="1" applyFill="1" applyBorder="1" applyAlignment="1">
      <alignment horizontal="center" vertical="top"/>
    </xf>
    <xf numFmtId="0" fontId="1" fillId="3" borderId="74" xfId="0" applyFont="1" applyFill="1" applyBorder="1" applyAlignment="1">
      <alignment horizontal="center" vertical="top"/>
    </xf>
    <xf numFmtId="164" fontId="1" fillId="0" borderId="75" xfId="0" applyNumberFormat="1" applyFont="1" applyFill="1" applyBorder="1" applyAlignment="1">
      <alignment vertical="center"/>
    </xf>
    <xf numFmtId="164" fontId="1" fillId="0" borderId="76" xfId="0" applyNumberFormat="1" applyFont="1" applyFill="1" applyBorder="1" applyAlignment="1">
      <alignment vertical="center"/>
    </xf>
    <xf numFmtId="164" fontId="1" fillId="0" borderId="65" xfId="0" applyNumberFormat="1" applyFont="1" applyFill="1" applyBorder="1" applyAlignment="1">
      <alignment vertical="center"/>
    </xf>
    <xf numFmtId="164" fontId="1" fillId="0" borderId="77" xfId="0" applyNumberFormat="1" applyFont="1" applyFill="1" applyBorder="1" applyAlignment="1">
      <alignment vertical="center"/>
    </xf>
    <xf numFmtId="0" fontId="1" fillId="0" borderId="73"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25" xfId="0" applyFont="1" applyFill="1" applyBorder="1" applyAlignment="1">
      <alignment horizontal="center" vertical="center"/>
    </xf>
    <xf numFmtId="164" fontId="1" fillId="0" borderId="74" xfId="0" applyNumberFormat="1" applyFont="1" applyFill="1" applyBorder="1" applyAlignment="1">
      <alignment vertical="center"/>
    </xf>
    <xf numFmtId="0" fontId="1" fillId="0" borderId="79" xfId="0" applyFont="1" applyFill="1" applyBorder="1" applyAlignment="1">
      <alignment horizontal="center" vertical="center"/>
    </xf>
    <xf numFmtId="0" fontId="2" fillId="0" borderId="0" xfId="0" applyFont="1" applyFill="1"/>
    <xf numFmtId="0" fontId="1" fillId="0" borderId="73" xfId="0" quotePrefix="1" applyFont="1" applyFill="1" applyBorder="1" applyAlignment="1">
      <alignment horizontal="center" vertical="center"/>
    </xf>
    <xf numFmtId="0" fontId="1" fillId="0" borderId="86" xfId="0" applyFont="1" applyFill="1" applyBorder="1" applyAlignment="1">
      <alignment vertical="center"/>
    </xf>
    <xf numFmtId="0" fontId="1" fillId="0" borderId="87" xfId="0" quotePrefix="1" applyFont="1" applyFill="1" applyBorder="1" applyAlignment="1">
      <alignment horizontal="center" vertical="center"/>
    </xf>
    <xf numFmtId="0" fontId="1" fillId="0" borderId="88" xfId="0" applyFont="1" applyFill="1" applyBorder="1" applyAlignment="1">
      <alignment vertical="center"/>
    </xf>
    <xf numFmtId="0" fontId="0" fillId="0" borderId="87" xfId="0" applyFill="1" applyBorder="1" applyAlignment="1">
      <alignment horizontal="center" vertical="center"/>
    </xf>
    <xf numFmtId="0" fontId="1" fillId="0" borderId="87" xfId="0" applyFont="1" applyFill="1" applyBorder="1" applyAlignment="1">
      <alignment horizontal="center" vertical="center"/>
    </xf>
    <xf numFmtId="49" fontId="1" fillId="0" borderId="87" xfId="0" quotePrefix="1" applyNumberFormat="1" applyFont="1" applyFill="1" applyBorder="1" applyAlignment="1">
      <alignment horizontal="center" vertical="center"/>
    </xf>
    <xf numFmtId="0" fontId="9" fillId="0" borderId="87" xfId="0" quotePrefix="1" applyFont="1" applyFill="1" applyBorder="1" applyAlignment="1">
      <alignment horizontal="center" vertical="center"/>
    </xf>
    <xf numFmtId="0" fontId="1" fillId="0" borderId="87" xfId="0" applyFont="1" applyFill="1" applyBorder="1" applyAlignment="1">
      <alignment horizontal="center"/>
    </xf>
    <xf numFmtId="0" fontId="1" fillId="0" borderId="23" xfId="0" applyFont="1" applyFill="1" applyBorder="1" applyAlignment="1">
      <alignment horizontal="center"/>
    </xf>
    <xf numFmtId="0" fontId="1" fillId="0" borderId="23" xfId="0" quotePrefix="1" applyFont="1" applyFill="1" applyBorder="1" applyAlignment="1">
      <alignment horizontal="center" vertical="center"/>
    </xf>
    <xf numFmtId="49" fontId="1" fillId="0" borderId="23" xfId="0" quotePrefix="1" applyNumberFormat="1" applyFont="1" applyFill="1" applyBorder="1" applyAlignment="1">
      <alignment horizontal="center" vertical="center"/>
    </xf>
    <xf numFmtId="0" fontId="1" fillId="0" borderId="19" xfId="0" applyFont="1" applyFill="1" applyBorder="1" applyAlignment="1">
      <alignment vertical="center"/>
    </xf>
    <xf numFmtId="0" fontId="1" fillId="0" borderId="80" xfId="0" applyFont="1" applyFill="1" applyBorder="1" applyAlignment="1">
      <alignment horizontal="left" vertical="center"/>
    </xf>
    <xf numFmtId="0" fontId="1" fillId="0" borderId="98" xfId="0" applyFont="1" applyFill="1" applyBorder="1" applyAlignment="1">
      <alignment horizontal="center" vertical="center" wrapText="1"/>
    </xf>
    <xf numFmtId="0" fontId="1" fillId="0" borderId="98" xfId="0" applyFont="1" applyFill="1" applyBorder="1" applyAlignment="1">
      <alignment horizontal="center" vertical="center"/>
    </xf>
    <xf numFmtId="0" fontId="1" fillId="0" borderId="35" xfId="0" applyFont="1" applyFill="1" applyBorder="1" applyAlignment="1">
      <alignment vertical="center"/>
    </xf>
    <xf numFmtId="0" fontId="1" fillId="0" borderId="35" xfId="0" applyFont="1" applyFill="1" applyBorder="1" applyAlignment="1">
      <alignment horizontal="center" vertical="center"/>
    </xf>
    <xf numFmtId="0" fontId="1" fillId="0" borderId="35" xfId="0" applyFont="1" applyFill="1" applyBorder="1" applyAlignment="1">
      <alignment horizontal="center" vertical="center" wrapText="1"/>
    </xf>
    <xf numFmtId="164" fontId="1" fillId="0" borderId="35" xfId="0" applyNumberFormat="1" applyFont="1" applyFill="1" applyBorder="1" applyAlignment="1">
      <alignment vertical="center"/>
    </xf>
    <xf numFmtId="167" fontId="0" fillId="0" borderId="0" xfId="0" applyNumberFormat="1" applyFill="1"/>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164" fontId="1" fillId="0" borderId="0" xfId="0" applyNumberFormat="1" applyFont="1" applyFill="1" applyBorder="1" applyAlignment="1">
      <alignment vertical="center"/>
    </xf>
    <xf numFmtId="0" fontId="1" fillId="0" borderId="35" xfId="0" applyFont="1" applyFill="1" applyBorder="1" applyAlignment="1">
      <alignment horizontal="right" vertical="center"/>
    </xf>
    <xf numFmtId="0" fontId="1" fillId="0" borderId="0" xfId="0" applyFont="1" applyFill="1" applyBorder="1" applyAlignment="1">
      <alignment horizontal="right" vertical="center"/>
    </xf>
    <xf numFmtId="167" fontId="1" fillId="0" borderId="0" xfId="0" applyNumberFormat="1" applyFont="1" applyFill="1" applyBorder="1" applyAlignment="1">
      <alignment horizontal="right" vertical="center"/>
    </xf>
    <xf numFmtId="167" fontId="1" fillId="5" borderId="50" xfId="0" applyNumberFormat="1" applyFont="1" applyFill="1" applyBorder="1" applyAlignment="1">
      <alignment horizontal="right" vertical="center"/>
    </xf>
    <xf numFmtId="167" fontId="1" fillId="5" borderId="38" xfId="0" applyNumberFormat="1" applyFont="1" applyFill="1" applyBorder="1" applyAlignment="1">
      <alignment horizontal="right" vertical="center"/>
    </xf>
    <xf numFmtId="167" fontId="1" fillId="5" borderId="85" xfId="0" applyNumberFormat="1" applyFont="1" applyFill="1" applyBorder="1" applyAlignment="1">
      <alignment horizontal="right" vertical="center"/>
    </xf>
    <xf numFmtId="167" fontId="1" fillId="5" borderId="22" xfId="0" applyNumberFormat="1" applyFont="1" applyFill="1" applyBorder="1" applyAlignment="1">
      <alignment horizontal="right" vertical="center"/>
    </xf>
    <xf numFmtId="167" fontId="1" fillId="5" borderId="79" xfId="0" applyNumberFormat="1" applyFont="1" applyFill="1" applyBorder="1" applyAlignment="1">
      <alignment horizontal="right" vertical="center"/>
    </xf>
    <xf numFmtId="167" fontId="1" fillId="5" borderId="83" xfId="0" applyNumberFormat="1" applyFont="1" applyFill="1" applyBorder="1" applyAlignment="1">
      <alignment horizontal="right" vertical="center"/>
    </xf>
    <xf numFmtId="167" fontId="1" fillId="5" borderId="103" xfId="0" applyNumberFormat="1" applyFont="1" applyFill="1" applyBorder="1" applyAlignment="1">
      <alignment horizontal="right" vertical="center"/>
    </xf>
    <xf numFmtId="167" fontId="1" fillId="5" borderId="106" xfId="0" applyNumberFormat="1" applyFont="1" applyFill="1" applyBorder="1" applyAlignment="1">
      <alignment horizontal="right" vertical="center"/>
    </xf>
    <xf numFmtId="167" fontId="1" fillId="6" borderId="9" xfId="0" applyNumberFormat="1" applyFont="1" applyFill="1" applyBorder="1" applyAlignment="1">
      <alignment horizontal="right" vertical="center"/>
    </xf>
    <xf numFmtId="167" fontId="1" fillId="6" borderId="68" xfId="0" applyNumberFormat="1" applyFont="1" applyFill="1" applyBorder="1" applyAlignment="1">
      <alignment horizontal="right" vertical="center"/>
    </xf>
    <xf numFmtId="167" fontId="1" fillId="6" borderId="31" xfId="0" applyNumberFormat="1" applyFont="1" applyFill="1" applyBorder="1" applyAlignment="1">
      <alignment horizontal="right" vertical="center"/>
    </xf>
    <xf numFmtId="167" fontId="1" fillId="6" borderId="47" xfId="0" applyNumberFormat="1" applyFont="1" applyFill="1" applyBorder="1" applyAlignment="1">
      <alignment horizontal="right" vertical="center"/>
    </xf>
    <xf numFmtId="167" fontId="1" fillId="6" borderId="69" xfId="0" applyNumberFormat="1" applyFont="1" applyFill="1" applyBorder="1" applyAlignment="1">
      <alignment horizontal="right" vertical="center"/>
    </xf>
    <xf numFmtId="167" fontId="1" fillId="6" borderId="7" xfId="0" applyNumberFormat="1" applyFont="1" applyFill="1" applyBorder="1" applyAlignment="1">
      <alignment horizontal="right" vertical="center"/>
    </xf>
    <xf numFmtId="167" fontId="1" fillId="6" borderId="82" xfId="0" applyNumberFormat="1" applyFont="1" applyFill="1" applyBorder="1" applyAlignment="1">
      <alignment horizontal="right" vertical="center"/>
    </xf>
    <xf numFmtId="167" fontId="1" fillId="6" borderId="1" xfId="0" applyNumberFormat="1" applyFont="1" applyFill="1" applyBorder="1" applyAlignment="1">
      <alignment horizontal="right" vertical="center"/>
    </xf>
    <xf numFmtId="167" fontId="1" fillId="6" borderId="104" xfId="0" applyNumberFormat="1" applyFont="1" applyFill="1" applyBorder="1" applyAlignment="1">
      <alignment horizontal="right" vertical="center"/>
    </xf>
    <xf numFmtId="167" fontId="1" fillId="6" borderId="107" xfId="0" applyNumberFormat="1" applyFont="1" applyFill="1" applyBorder="1" applyAlignment="1">
      <alignment horizontal="right" vertical="center"/>
    </xf>
    <xf numFmtId="167" fontId="1" fillId="6" borderId="115" xfId="0" applyNumberFormat="1" applyFont="1" applyFill="1" applyBorder="1" applyAlignment="1">
      <alignment horizontal="right" vertical="center"/>
    </xf>
    <xf numFmtId="167" fontId="1" fillId="6" borderId="3" xfId="0" applyNumberFormat="1" applyFont="1" applyFill="1" applyBorder="1" applyAlignment="1">
      <alignment horizontal="right" vertical="center"/>
    </xf>
    <xf numFmtId="0" fontId="1" fillId="7" borderId="71" xfId="0" applyFont="1" applyFill="1" applyBorder="1" applyAlignment="1">
      <alignment horizontal="center" vertical="top"/>
    </xf>
    <xf numFmtId="0" fontId="1" fillId="7" borderId="16" xfId="0" applyFont="1" applyFill="1" applyBorder="1" applyAlignment="1">
      <alignment horizontal="center" vertical="top"/>
    </xf>
    <xf numFmtId="0" fontId="1" fillId="7" borderId="74" xfId="0" applyFont="1" applyFill="1" applyBorder="1" applyAlignment="1">
      <alignment horizontal="center" vertical="top"/>
    </xf>
    <xf numFmtId="167" fontId="1" fillId="7" borderId="72" xfId="0" applyNumberFormat="1" applyFont="1" applyFill="1" applyBorder="1" applyAlignment="1">
      <alignment horizontal="right" vertical="center"/>
    </xf>
    <xf numFmtId="167" fontId="1" fillId="7" borderId="17" xfId="0" applyNumberFormat="1" applyFont="1" applyFill="1" applyBorder="1" applyAlignment="1">
      <alignment horizontal="right" vertical="center"/>
    </xf>
    <xf numFmtId="167" fontId="1" fillId="7" borderId="95" xfId="0" applyNumberFormat="1" applyFont="1" applyFill="1" applyBorder="1" applyAlignment="1">
      <alignment horizontal="right" vertical="center"/>
    </xf>
    <xf numFmtId="167" fontId="1" fillId="7" borderId="73" xfId="0" applyNumberFormat="1" applyFont="1" applyFill="1" applyBorder="1" applyAlignment="1">
      <alignment horizontal="right" vertical="center"/>
    </xf>
    <xf numFmtId="167" fontId="1" fillId="7" borderId="66" xfId="0" applyNumberFormat="1" applyFont="1" applyFill="1" applyBorder="1" applyAlignment="1">
      <alignment horizontal="right" vertical="center"/>
    </xf>
    <xf numFmtId="167" fontId="1" fillId="7" borderId="76" xfId="0" applyNumberFormat="1" applyFont="1" applyFill="1" applyBorder="1" applyAlignment="1">
      <alignment horizontal="right" vertical="center"/>
    </xf>
    <xf numFmtId="167" fontId="1" fillId="7" borderId="55" xfId="0" applyNumberFormat="1" applyFont="1" applyFill="1" applyBorder="1" applyAlignment="1">
      <alignment horizontal="right" vertical="center"/>
    </xf>
    <xf numFmtId="167" fontId="1" fillId="7" borderId="63" xfId="0" applyNumberFormat="1" applyFont="1" applyFill="1" applyBorder="1" applyAlignment="1">
      <alignment horizontal="right" vertical="center"/>
    </xf>
    <xf numFmtId="167" fontId="1" fillId="7" borderId="65" xfId="0" applyNumberFormat="1" applyFont="1" applyFill="1" applyBorder="1" applyAlignment="1">
      <alignment horizontal="right" vertical="center"/>
    </xf>
    <xf numFmtId="167" fontId="1" fillId="7" borderId="42" xfId="0" applyNumberFormat="1" applyFont="1" applyFill="1" applyBorder="1" applyAlignment="1">
      <alignment horizontal="right" vertical="center"/>
    </xf>
    <xf numFmtId="167" fontId="1" fillId="7" borderId="43" xfId="0" applyNumberFormat="1" applyFont="1" applyFill="1" applyBorder="1" applyAlignment="1">
      <alignment horizontal="right" vertical="center"/>
    </xf>
    <xf numFmtId="167" fontId="1" fillId="7" borderId="67" xfId="0" applyNumberFormat="1" applyFont="1" applyFill="1" applyBorder="1" applyAlignment="1">
      <alignment horizontal="right" vertical="center"/>
    </xf>
    <xf numFmtId="167" fontId="1" fillId="7" borderId="23" xfId="0" applyNumberFormat="1" applyFont="1" applyFill="1" applyBorder="1" applyAlignment="1">
      <alignment horizontal="right" vertical="center"/>
    </xf>
    <xf numFmtId="167" fontId="1" fillId="7" borderId="57" xfId="0" applyNumberFormat="1" applyFont="1" applyFill="1" applyBorder="1" applyAlignment="1">
      <alignment horizontal="right" vertical="center"/>
    </xf>
    <xf numFmtId="167" fontId="1" fillId="7" borderId="77" xfId="0" applyNumberFormat="1" applyFont="1" applyFill="1" applyBorder="1" applyAlignment="1">
      <alignment horizontal="right" vertical="center"/>
    </xf>
    <xf numFmtId="167" fontId="1" fillId="7" borderId="11" xfId="0" applyNumberFormat="1" applyFont="1" applyFill="1" applyBorder="1" applyAlignment="1">
      <alignment horizontal="right" vertical="center"/>
    </xf>
    <xf numFmtId="167" fontId="1" fillId="7" borderId="18" xfId="0" applyNumberFormat="1" applyFont="1" applyFill="1" applyBorder="1" applyAlignment="1">
      <alignment horizontal="right" vertical="center"/>
    </xf>
    <xf numFmtId="167" fontId="1" fillId="7" borderId="75" xfId="0" applyNumberFormat="1" applyFont="1" applyFill="1" applyBorder="1" applyAlignment="1">
      <alignment horizontal="right" vertical="center"/>
    </xf>
    <xf numFmtId="167" fontId="1" fillId="7" borderId="71" xfId="0" applyNumberFormat="1" applyFont="1" applyFill="1" applyBorder="1" applyAlignment="1">
      <alignment horizontal="right" vertical="center"/>
    </xf>
    <xf numFmtId="167" fontId="1" fillId="7" borderId="16" xfId="0" applyNumberFormat="1" applyFont="1" applyFill="1" applyBorder="1" applyAlignment="1">
      <alignment horizontal="right" vertical="center"/>
    </xf>
    <xf numFmtId="167" fontId="1" fillId="7" borderId="74" xfId="0" applyNumberFormat="1" applyFont="1" applyFill="1" applyBorder="1" applyAlignment="1">
      <alignment horizontal="right" vertical="center"/>
    </xf>
    <xf numFmtId="167" fontId="1" fillId="6" borderId="110" xfId="0" applyNumberFormat="1" applyFont="1" applyFill="1" applyBorder="1" applyAlignment="1">
      <alignment horizontal="right" vertical="center"/>
    </xf>
    <xf numFmtId="167" fontId="1" fillId="5" borderId="109" xfId="0" applyNumberFormat="1" applyFont="1" applyFill="1" applyBorder="1" applyAlignment="1">
      <alignment horizontal="right" vertical="center"/>
    </xf>
    <xf numFmtId="0" fontId="1" fillId="7" borderId="26" xfId="0" applyFont="1" applyFill="1" applyBorder="1" applyAlignment="1">
      <alignment horizontal="center" vertical="top"/>
    </xf>
    <xf numFmtId="0" fontId="1" fillId="5" borderId="50" xfId="0" applyFont="1" applyFill="1" applyBorder="1" applyAlignment="1">
      <alignment horizontal="center" vertical="center"/>
    </xf>
    <xf numFmtId="0" fontId="1" fillId="5" borderId="38" xfId="0" applyFont="1" applyFill="1" applyBorder="1" applyAlignment="1">
      <alignment horizontal="center" vertical="center"/>
    </xf>
    <xf numFmtId="0" fontId="1" fillId="5" borderId="85" xfId="0" applyFont="1" applyFill="1" applyBorder="1" applyAlignment="1">
      <alignment horizontal="center" vertical="center"/>
    </xf>
    <xf numFmtId="0" fontId="1" fillId="5" borderId="22" xfId="0" applyFont="1" applyFill="1" applyBorder="1" applyAlignment="1">
      <alignment horizontal="center" vertical="center"/>
    </xf>
    <xf numFmtId="0" fontId="1" fillId="5" borderId="79" xfId="0" applyFont="1" applyFill="1" applyBorder="1" applyAlignment="1">
      <alignment horizontal="center" vertical="center"/>
    </xf>
    <xf numFmtId="0" fontId="1" fillId="6" borderId="9" xfId="0" applyFont="1" applyFill="1" applyBorder="1" applyAlignment="1">
      <alignment horizontal="center" vertical="center"/>
    </xf>
    <xf numFmtId="0" fontId="1" fillId="6" borderId="68" xfId="0" applyFont="1" applyFill="1" applyBorder="1" applyAlignment="1">
      <alignment horizontal="center" vertical="center"/>
    </xf>
    <xf numFmtId="0" fontId="1" fillId="6" borderId="31" xfId="0" applyFont="1" applyFill="1" applyBorder="1" applyAlignment="1">
      <alignment horizontal="center" vertical="center"/>
    </xf>
    <xf numFmtId="0" fontId="1" fillId="6" borderId="47" xfId="0" applyFont="1" applyFill="1" applyBorder="1" applyAlignment="1">
      <alignment horizontal="center" vertical="center"/>
    </xf>
    <xf numFmtId="0" fontId="1" fillId="6" borderId="69"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82" xfId="0" applyFont="1" applyFill="1" applyBorder="1" applyAlignment="1">
      <alignment horizontal="center" vertical="center"/>
    </xf>
    <xf numFmtId="0" fontId="1" fillId="7" borderId="55" xfId="0" applyFont="1" applyFill="1" applyBorder="1" applyAlignment="1">
      <alignment horizontal="center" vertical="center"/>
    </xf>
    <xf numFmtId="0" fontId="1" fillId="7" borderId="63" xfId="0" applyFont="1" applyFill="1" applyBorder="1" applyAlignment="1">
      <alignment horizontal="center" vertical="center"/>
    </xf>
    <xf numFmtId="0" fontId="1" fillId="7" borderId="60"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18" xfId="0" applyFont="1" applyFill="1" applyBorder="1" applyAlignment="1">
      <alignment horizontal="center" vertical="center"/>
    </xf>
    <xf numFmtId="0" fontId="1" fillId="7" borderId="29" xfId="0" applyFont="1" applyFill="1" applyBorder="1" applyAlignment="1">
      <alignment horizontal="center" vertical="center"/>
    </xf>
    <xf numFmtId="0" fontId="1" fillId="7" borderId="71" xfId="0" applyFont="1" applyFill="1" applyBorder="1" applyAlignment="1">
      <alignment horizontal="center" vertical="center"/>
    </xf>
    <xf numFmtId="0" fontId="1" fillId="7" borderId="16" xfId="0" applyFont="1" applyFill="1" applyBorder="1" applyAlignment="1">
      <alignment horizontal="center" vertical="center"/>
    </xf>
    <xf numFmtId="0" fontId="1" fillId="7" borderId="26" xfId="0" applyFont="1" applyFill="1" applyBorder="1" applyAlignment="1">
      <alignment horizontal="center" vertical="center"/>
    </xf>
    <xf numFmtId="0" fontId="1" fillId="7" borderId="72" xfId="0" applyFont="1" applyFill="1" applyBorder="1" applyAlignment="1">
      <alignment horizontal="center" vertical="center"/>
    </xf>
    <xf numFmtId="0" fontId="1" fillId="7" borderId="17" xfId="0" applyFont="1" applyFill="1" applyBorder="1" applyAlignment="1">
      <alignment horizontal="center" vertical="center"/>
    </xf>
    <xf numFmtId="0" fontId="1" fillId="7" borderId="27" xfId="0" applyFont="1" applyFill="1" applyBorder="1" applyAlignment="1">
      <alignment horizontal="center" vertical="center"/>
    </xf>
    <xf numFmtId="0" fontId="1" fillId="7" borderId="73" xfId="0" applyFont="1" applyFill="1" applyBorder="1" applyAlignment="1">
      <alignment horizontal="center" vertical="center"/>
    </xf>
    <xf numFmtId="0" fontId="1" fillId="7" borderId="66" xfId="0" applyFont="1" applyFill="1" applyBorder="1" applyAlignment="1">
      <alignment horizontal="center" vertical="center"/>
    </xf>
    <xf numFmtId="0" fontId="1" fillId="7" borderId="64" xfId="0" applyFont="1" applyFill="1" applyBorder="1" applyAlignment="1">
      <alignment horizontal="center" vertical="center"/>
    </xf>
    <xf numFmtId="0" fontId="1" fillId="7" borderId="42" xfId="0" applyFont="1" applyFill="1" applyBorder="1" applyAlignment="1">
      <alignment horizontal="center" vertical="center"/>
    </xf>
    <xf numFmtId="0" fontId="1" fillId="7" borderId="43" xfId="0" applyFont="1" applyFill="1" applyBorder="1" applyAlignment="1">
      <alignment horizontal="center" vertical="center"/>
    </xf>
    <xf numFmtId="0" fontId="1" fillId="7" borderId="45" xfId="0" applyFont="1" applyFill="1" applyBorder="1" applyAlignment="1">
      <alignment horizontal="center" vertical="center"/>
    </xf>
    <xf numFmtId="0" fontId="1" fillId="7" borderId="23" xfId="0" applyFont="1" applyFill="1" applyBorder="1" applyAlignment="1">
      <alignment horizontal="center" vertical="center"/>
    </xf>
    <xf numFmtId="0" fontId="1" fillId="7" borderId="57" xfId="0" applyFont="1" applyFill="1" applyBorder="1" applyAlignment="1">
      <alignment horizontal="center" vertical="center"/>
    </xf>
    <xf numFmtId="0" fontId="1" fillId="7" borderId="62" xfId="0" applyFont="1" applyFill="1" applyBorder="1" applyAlignment="1">
      <alignment horizontal="center" vertical="center"/>
    </xf>
    <xf numFmtId="167" fontId="1" fillId="8" borderId="96" xfId="0" applyNumberFormat="1" applyFont="1" applyFill="1" applyBorder="1" applyAlignment="1">
      <alignment horizontal="right" vertical="center"/>
    </xf>
    <xf numFmtId="167" fontId="1" fillId="8" borderId="99" xfId="0" applyNumberFormat="1" applyFont="1" applyFill="1" applyBorder="1" applyAlignment="1">
      <alignment horizontal="right" vertical="center"/>
    </xf>
    <xf numFmtId="167" fontId="1" fillId="8" borderId="53" xfId="0" applyNumberFormat="1" applyFont="1" applyFill="1" applyBorder="1" applyAlignment="1">
      <alignment horizontal="right" vertical="center"/>
    </xf>
    <xf numFmtId="167" fontId="1" fillId="8" borderId="49" xfId="0" applyNumberFormat="1" applyFont="1" applyFill="1" applyBorder="1" applyAlignment="1">
      <alignment horizontal="right" vertical="center"/>
    </xf>
    <xf numFmtId="167" fontId="1" fillId="8" borderId="100" xfId="0" applyNumberFormat="1" applyFont="1" applyFill="1" applyBorder="1" applyAlignment="1">
      <alignment horizontal="right" vertical="center"/>
    </xf>
    <xf numFmtId="167" fontId="1" fillId="8" borderId="48" xfId="0" applyNumberFormat="1" applyFont="1" applyFill="1" applyBorder="1" applyAlignment="1">
      <alignment horizontal="right" vertical="center"/>
    </xf>
    <xf numFmtId="167" fontId="1" fillId="8" borderId="101" xfId="0" applyNumberFormat="1" applyFont="1" applyFill="1" applyBorder="1" applyAlignment="1">
      <alignment horizontal="right" vertical="center"/>
    </xf>
    <xf numFmtId="167" fontId="1" fillId="8" borderId="105" xfId="0" applyNumberFormat="1" applyFont="1" applyFill="1" applyBorder="1" applyAlignment="1">
      <alignment horizontal="right" vertical="center"/>
    </xf>
    <xf numFmtId="167" fontId="1" fillId="8" borderId="108" xfId="0" applyNumberFormat="1" applyFont="1" applyFill="1" applyBorder="1" applyAlignment="1">
      <alignment horizontal="right" vertical="center"/>
    </xf>
    <xf numFmtId="167" fontId="1" fillId="8" borderId="51" xfId="0" applyNumberFormat="1" applyFont="1" applyFill="1" applyBorder="1" applyAlignment="1">
      <alignment horizontal="right" vertical="center"/>
    </xf>
    <xf numFmtId="167" fontId="1" fillId="8" borderId="114" xfId="0" applyNumberFormat="1" applyFont="1" applyFill="1" applyBorder="1" applyAlignment="1">
      <alignment horizontal="right" vertical="center"/>
    </xf>
    <xf numFmtId="0" fontId="1" fillId="0" borderId="38" xfId="0" applyFont="1" applyFill="1" applyBorder="1" applyAlignment="1">
      <alignment horizontal="center" vertical="center"/>
    </xf>
    <xf numFmtId="0" fontId="1" fillId="0" borderId="39" xfId="0" applyFont="1" applyFill="1" applyBorder="1" applyAlignment="1">
      <alignment horizontal="left" vertical="center"/>
    </xf>
    <xf numFmtId="0" fontId="1" fillId="0" borderId="39"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55" xfId="0" applyFont="1" applyFill="1" applyBorder="1" applyAlignment="1">
      <alignment horizontal="center" vertical="center" wrapText="1"/>
    </xf>
    <xf numFmtId="0" fontId="1" fillId="0" borderId="44" xfId="0" applyFont="1" applyFill="1" applyBorder="1" applyAlignment="1">
      <alignment horizontal="center" vertical="center"/>
    </xf>
    <xf numFmtId="164" fontId="1" fillId="0" borderId="67"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 fillId="5" borderId="38" xfId="0" applyFont="1" applyFill="1" applyBorder="1" applyAlignment="1">
      <alignment horizontal="center" vertical="center"/>
    </xf>
    <xf numFmtId="0" fontId="1" fillId="0" borderId="39" xfId="0" applyFont="1" applyFill="1" applyBorder="1" applyAlignment="1">
      <alignment vertical="center"/>
    </xf>
    <xf numFmtId="0" fontId="1" fillId="0" borderId="45" xfId="0" applyFont="1" applyFill="1" applyBorder="1" applyAlignment="1">
      <alignment vertical="center"/>
    </xf>
    <xf numFmtId="0" fontId="1" fillId="0" borderId="43" xfId="0" applyFont="1" applyFill="1" applyBorder="1" applyAlignment="1">
      <alignment vertical="center"/>
    </xf>
    <xf numFmtId="0" fontId="1" fillId="0" borderId="42" xfId="0" applyFont="1" applyFill="1" applyBorder="1" applyAlignment="1">
      <alignment vertical="center"/>
    </xf>
    <xf numFmtId="0" fontId="1" fillId="0" borderId="41" xfId="0" applyFont="1" applyFill="1" applyBorder="1" applyAlignment="1">
      <alignment vertical="center"/>
    </xf>
    <xf numFmtId="0" fontId="1" fillId="0" borderId="42" xfId="0" applyFont="1" applyFill="1" applyBorder="1" applyAlignment="1">
      <alignment vertical="center" wrapText="1"/>
    </xf>
    <xf numFmtId="0" fontId="12" fillId="0" borderId="0" xfId="0" applyFont="1"/>
    <xf numFmtId="0" fontId="12" fillId="0" borderId="0" xfId="0" applyFont="1" applyBorder="1"/>
    <xf numFmtId="164" fontId="8" fillId="0" borderId="3" xfId="32" applyNumberFormat="1" applyFont="1" applyFill="1" applyBorder="1" applyAlignment="1" applyProtection="1">
      <alignment horizontal="center"/>
    </xf>
    <xf numFmtId="164" fontId="8" fillId="0" borderId="10" xfId="32" applyNumberFormat="1" applyFont="1" applyFill="1" applyBorder="1" applyAlignment="1" applyProtection="1">
      <alignment horizontal="center"/>
    </xf>
    <xf numFmtId="164" fontId="8" fillId="0" borderId="107" xfId="32" applyNumberFormat="1" applyFont="1" applyFill="1" applyBorder="1" applyAlignment="1" applyProtection="1">
      <alignment horizontal="center"/>
    </xf>
    <xf numFmtId="0" fontId="8" fillId="0" borderId="3" xfId="32" applyFont="1" applyFill="1" applyBorder="1" applyAlignment="1" applyProtection="1">
      <alignment horizontal="left" indent="2"/>
    </xf>
    <xf numFmtId="0" fontId="8" fillId="0" borderId="104" xfId="32" applyFont="1" applyFill="1" applyBorder="1" applyProtection="1"/>
    <xf numFmtId="164" fontId="8" fillId="0" borderId="104" xfId="32" applyNumberFormat="1" applyFont="1" applyFill="1" applyBorder="1" applyAlignment="1" applyProtection="1">
      <alignment horizontal="center"/>
    </xf>
    <xf numFmtId="164" fontId="8" fillId="0" borderId="116" xfId="32" applyNumberFormat="1" applyFont="1" applyFill="1" applyBorder="1" applyAlignment="1" applyProtection="1">
      <alignment horizontal="center"/>
    </xf>
    <xf numFmtId="0" fontId="8" fillId="0" borderId="107" xfId="32" applyFont="1" applyFill="1" applyBorder="1" applyProtection="1"/>
    <xf numFmtId="0" fontId="12" fillId="0" borderId="107" xfId="0" applyFont="1" applyFill="1" applyBorder="1" applyAlignment="1" applyProtection="1"/>
    <xf numFmtId="0" fontId="8" fillId="0" borderId="3" xfId="32" applyFont="1" applyFill="1" applyBorder="1" applyProtection="1"/>
    <xf numFmtId="0" fontId="12" fillId="0" borderId="116" xfId="0" applyFont="1" applyFill="1" applyBorder="1" applyAlignment="1" applyProtection="1"/>
    <xf numFmtId="0" fontId="12" fillId="0" borderId="10" xfId="0" applyFont="1" applyFill="1" applyBorder="1" applyAlignment="1" applyProtection="1"/>
    <xf numFmtId="0" fontId="8" fillId="0" borderId="117" xfId="32" applyFont="1" applyFill="1" applyBorder="1" applyAlignment="1" applyProtection="1"/>
    <xf numFmtId="0" fontId="8" fillId="0" borderId="91" xfId="32" applyFont="1" applyFill="1" applyBorder="1" applyAlignment="1" applyProtection="1">
      <alignment horizontal="center"/>
    </xf>
    <xf numFmtId="0" fontId="8" fillId="0" borderId="107" xfId="32" applyFont="1" applyFill="1" applyBorder="1" applyAlignment="1" applyProtection="1"/>
    <xf numFmtId="0" fontId="8" fillId="0" borderId="58" xfId="32" applyFont="1" applyFill="1" applyBorder="1" applyAlignment="1" applyProtection="1">
      <alignment horizontal="center"/>
    </xf>
    <xf numFmtId="0" fontId="8" fillId="0" borderId="115" xfId="32" applyFont="1" applyFill="1" applyBorder="1" applyAlignment="1" applyProtection="1"/>
    <xf numFmtId="0" fontId="8" fillId="0" borderId="93" xfId="32" applyFont="1" applyFill="1" applyBorder="1" applyAlignment="1" applyProtection="1">
      <alignment horizontal="center"/>
    </xf>
    <xf numFmtId="0" fontId="1" fillId="0" borderId="76" xfId="0" applyFont="1" applyFill="1" applyBorder="1" applyAlignment="1">
      <alignment horizontal="left" vertical="center"/>
    </xf>
    <xf numFmtId="0" fontId="1" fillId="0" borderId="91" xfId="0" applyFont="1" applyFill="1" applyBorder="1" applyAlignment="1">
      <alignment horizontal="left" vertical="center"/>
    </xf>
    <xf numFmtId="0" fontId="1" fillId="0" borderId="92" xfId="0" applyFont="1" applyFill="1" applyBorder="1" applyAlignment="1">
      <alignment horizontal="left" vertical="center"/>
    </xf>
    <xf numFmtId="0" fontId="1" fillId="0" borderId="89" xfId="0" applyFont="1" applyFill="1" applyBorder="1" applyAlignment="1">
      <alignment horizontal="left" vertical="center"/>
    </xf>
    <xf numFmtId="0" fontId="1" fillId="0" borderId="58" xfId="0" applyFont="1" applyFill="1" applyBorder="1" applyAlignment="1">
      <alignment horizontal="left" vertical="center"/>
    </xf>
    <xf numFmtId="0" fontId="1" fillId="0" borderId="90" xfId="0" applyFont="1" applyFill="1" applyBorder="1" applyAlignment="1">
      <alignment horizontal="left" vertical="center"/>
    </xf>
    <xf numFmtId="0" fontId="1" fillId="0" borderId="77" xfId="0" applyFont="1" applyFill="1" applyBorder="1" applyAlignment="1">
      <alignment horizontal="left" vertical="center"/>
    </xf>
    <xf numFmtId="0" fontId="1" fillId="0" borderId="93" xfId="0" applyFont="1" applyFill="1" applyBorder="1" applyAlignment="1">
      <alignment horizontal="left" vertical="center"/>
    </xf>
    <xf numFmtId="0" fontId="1" fillId="0" borderId="94" xfId="0" applyFont="1" applyFill="1" applyBorder="1" applyAlignment="1">
      <alignment horizontal="left" vertical="center"/>
    </xf>
    <xf numFmtId="0" fontId="1" fillId="8" borderId="96" xfId="0" applyFont="1" applyFill="1" applyBorder="1" applyAlignment="1">
      <alignment horizontal="center" vertical="center"/>
    </xf>
    <xf numFmtId="0" fontId="1" fillId="8" borderId="51" xfId="0" applyFont="1" applyFill="1" applyBorder="1" applyAlignment="1">
      <alignment horizontal="center" vertical="center"/>
    </xf>
    <xf numFmtId="0" fontId="1" fillId="8" borderId="97" xfId="0" applyFont="1" applyFill="1" applyBorder="1" applyAlignment="1">
      <alignment horizontal="center" vertical="center"/>
    </xf>
    <xf numFmtId="0" fontId="1" fillId="5" borderId="38" xfId="0" applyFont="1" applyFill="1" applyBorder="1" applyAlignment="1">
      <alignment horizontal="center" vertical="center"/>
    </xf>
    <xf numFmtId="0" fontId="1" fillId="5" borderId="52" xfId="0" applyFont="1" applyFill="1" applyBorder="1" applyAlignment="1">
      <alignment horizontal="center" vertical="center"/>
    </xf>
    <xf numFmtId="0" fontId="1" fillId="5" borderId="50" xfId="0" applyFont="1" applyFill="1" applyBorder="1" applyAlignment="1">
      <alignment horizontal="center" vertical="center"/>
    </xf>
    <xf numFmtId="0" fontId="1" fillId="5" borderId="84" xfId="0" applyFont="1" applyFill="1" applyBorder="1" applyAlignment="1">
      <alignment horizontal="center" vertical="center"/>
    </xf>
    <xf numFmtId="0" fontId="1" fillId="6" borderId="9"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1" fillId="7" borderId="72" xfId="0" applyFont="1" applyFill="1" applyBorder="1" applyAlignment="1">
      <alignment horizontal="center" vertical="top"/>
    </xf>
    <xf numFmtId="0" fontId="1" fillId="7" borderId="17" xfId="0" applyFont="1" applyFill="1" applyBorder="1" applyAlignment="1">
      <alignment horizontal="center" vertical="top"/>
    </xf>
    <xf numFmtId="0" fontId="1" fillId="7" borderId="95" xfId="0" applyFont="1" applyFill="1" applyBorder="1" applyAlignment="1">
      <alignment horizontal="center" vertical="top"/>
    </xf>
    <xf numFmtId="164" fontId="1" fillId="0" borderId="67" xfId="0" applyNumberFormat="1" applyFont="1" applyFill="1" applyBorder="1" applyAlignment="1">
      <alignment horizontal="center" vertical="center"/>
    </xf>
    <xf numFmtId="164" fontId="1" fillId="0" borderId="65" xfId="0" applyNumberFormat="1" applyFont="1" applyFill="1" applyBorder="1" applyAlignment="1">
      <alignment horizontal="center" vertical="center"/>
    </xf>
    <xf numFmtId="167" fontId="1" fillId="7" borderId="115" xfId="0" applyNumberFormat="1" applyFont="1" applyFill="1" applyBorder="1" applyAlignment="1">
      <alignment horizontal="right" vertical="center"/>
    </xf>
    <xf numFmtId="167" fontId="1" fillId="7" borderId="104" xfId="0" applyNumberFormat="1" applyFont="1" applyFill="1" applyBorder="1" applyAlignment="1">
      <alignment horizontal="right" vertical="center"/>
    </xf>
    <xf numFmtId="0" fontId="1" fillId="0" borderId="45" xfId="0" applyFont="1" applyFill="1" applyBorder="1" applyAlignment="1">
      <alignment horizontal="center" vertical="center"/>
    </xf>
    <xf numFmtId="0" fontId="1" fillId="0" borderId="60"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56" xfId="0" applyFont="1" applyFill="1" applyBorder="1" applyAlignment="1">
      <alignment horizontal="center" vertical="center"/>
    </xf>
    <xf numFmtId="0" fontId="0" fillId="8" borderId="12" xfId="0" applyFill="1" applyBorder="1" applyAlignment="1">
      <alignment horizontal="center" vertical="center"/>
    </xf>
    <xf numFmtId="0" fontId="0" fillId="8" borderId="35" xfId="0" applyFill="1" applyBorder="1" applyAlignment="1">
      <alignment horizontal="center" vertical="center"/>
    </xf>
    <xf numFmtId="0" fontId="0" fillId="8" borderId="30" xfId="0" applyFill="1" applyBorder="1" applyAlignment="1">
      <alignment horizontal="center" vertical="center"/>
    </xf>
    <xf numFmtId="0" fontId="0" fillId="8" borderId="24" xfId="0" applyFill="1" applyBorder="1" applyAlignment="1">
      <alignment horizontal="center" vertical="center"/>
    </xf>
    <xf numFmtId="0" fontId="1" fillId="5" borderId="83" xfId="0" applyFont="1" applyFill="1" applyBorder="1" applyAlignment="1">
      <alignment horizontal="center" vertical="center"/>
    </xf>
    <xf numFmtId="0" fontId="1" fillId="7" borderId="70" xfId="0" applyFont="1" applyFill="1" applyBorder="1" applyAlignment="1">
      <alignment horizontal="center" vertical="top"/>
    </xf>
    <xf numFmtId="0" fontId="1" fillId="7" borderId="59" xfId="0" applyFont="1" applyFill="1" applyBorder="1" applyAlignment="1">
      <alignment horizontal="center" vertical="top"/>
    </xf>
    <xf numFmtId="0" fontId="1" fillId="7" borderId="46" xfId="0" applyFont="1" applyFill="1" applyBorder="1" applyAlignment="1">
      <alignment horizontal="center" vertical="top"/>
    </xf>
    <xf numFmtId="0" fontId="1" fillId="6" borderId="54" xfId="0" applyFont="1" applyFill="1" applyBorder="1" applyAlignment="1">
      <alignment horizontal="center" vertical="center" wrapText="1"/>
    </xf>
    <xf numFmtId="0" fontId="1" fillId="0" borderId="0" xfId="0" applyFont="1" applyFill="1" applyBorder="1" applyAlignment="1">
      <alignment horizontal="left" vertical="center"/>
    </xf>
    <xf numFmtId="0" fontId="1" fillId="2" borderId="8"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35" xfId="0" applyFont="1" applyFill="1" applyBorder="1" applyAlignment="1">
      <alignment horizontal="center" vertical="center"/>
    </xf>
    <xf numFmtId="0" fontId="1" fillId="3" borderId="32" xfId="0" applyFont="1" applyFill="1" applyBorder="1" applyAlignment="1">
      <alignment horizontal="center" vertical="center"/>
    </xf>
    <xf numFmtId="0" fontId="1" fillId="3" borderId="33" xfId="0" applyFont="1" applyFill="1" applyBorder="1" applyAlignment="1">
      <alignment horizontal="center" vertical="center"/>
    </xf>
    <xf numFmtId="0" fontId="1" fillId="3" borderId="54"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78" xfId="0" applyFont="1" applyFill="1" applyBorder="1" applyAlignment="1">
      <alignment horizontal="center" vertical="center"/>
    </xf>
    <xf numFmtId="0" fontId="1" fillId="3" borderId="34" xfId="0" applyFont="1" applyFill="1" applyBorder="1" applyAlignment="1">
      <alignment horizontal="center" vertical="center"/>
    </xf>
    <xf numFmtId="0" fontId="1" fillId="3" borderId="31"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30"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42"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1" fillId="0" borderId="39" xfId="0" applyFont="1" applyFill="1" applyBorder="1" applyAlignment="1">
      <alignment horizontal="left" vertical="center"/>
    </xf>
    <xf numFmtId="0" fontId="1" fillId="0" borderId="10" xfId="0" applyFont="1" applyFill="1" applyBorder="1" applyAlignment="1">
      <alignment horizontal="left" vertical="center"/>
    </xf>
    <xf numFmtId="0" fontId="1" fillId="0" borderId="38"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10" xfId="0" applyFont="1" applyFill="1" applyBorder="1" applyAlignment="1">
      <alignment horizontal="center" vertical="center"/>
    </xf>
    <xf numFmtId="167" fontId="1" fillId="7" borderId="3" xfId="0" applyNumberFormat="1" applyFont="1" applyFill="1" applyBorder="1" applyAlignment="1">
      <alignment horizontal="right" vertical="center"/>
    </xf>
    <xf numFmtId="167" fontId="1" fillId="7" borderId="54" xfId="0" applyNumberFormat="1" applyFont="1" applyFill="1" applyBorder="1" applyAlignment="1">
      <alignment horizontal="right" vertical="center"/>
    </xf>
    <xf numFmtId="167" fontId="1" fillId="7" borderId="35" xfId="0" applyNumberFormat="1" applyFont="1" applyFill="1" applyBorder="1" applyAlignment="1">
      <alignment horizontal="right" vertical="center"/>
    </xf>
    <xf numFmtId="167" fontId="1" fillId="7" borderId="102" xfId="0" applyNumberFormat="1" applyFont="1" applyFill="1" applyBorder="1" applyAlignment="1">
      <alignment horizontal="right" vertical="center"/>
    </xf>
    <xf numFmtId="167" fontId="1" fillId="7" borderId="111" xfId="0" applyNumberFormat="1" applyFont="1" applyFill="1" applyBorder="1" applyAlignment="1">
      <alignment horizontal="right" vertical="center"/>
    </xf>
    <xf numFmtId="167" fontId="1" fillId="7" borderId="112" xfId="0" applyNumberFormat="1" applyFont="1" applyFill="1" applyBorder="1" applyAlignment="1">
      <alignment horizontal="right" vertical="center"/>
    </xf>
    <xf numFmtId="167" fontId="1" fillId="7" borderId="113" xfId="0" applyNumberFormat="1" applyFont="1" applyFill="1" applyBorder="1" applyAlignment="1">
      <alignment horizontal="right" vertical="center"/>
    </xf>
    <xf numFmtId="167" fontId="1" fillId="7" borderId="107" xfId="0" applyNumberFormat="1" applyFont="1" applyFill="1" applyBorder="1" applyAlignment="1">
      <alignment horizontal="right" vertical="center"/>
    </xf>
    <xf numFmtId="0" fontId="8" fillId="0" borderId="47" xfId="32" applyFont="1" applyFill="1" applyBorder="1" applyAlignment="1" applyProtection="1"/>
    <xf numFmtId="0" fontId="8" fillId="0" borderId="40" xfId="32" applyFont="1" applyFill="1" applyBorder="1" applyAlignment="1" applyProtection="1">
      <alignment horizontal="center"/>
    </xf>
    <xf numFmtId="164" fontId="8" fillId="0" borderId="119" xfId="32" applyNumberFormat="1" applyFont="1" applyBorder="1" applyAlignment="1" applyProtection="1"/>
    <xf numFmtId="0" fontId="8" fillId="0" borderId="9" xfId="32" applyFont="1" applyFill="1" applyBorder="1" applyAlignment="1" applyProtection="1"/>
    <xf numFmtId="0" fontId="8" fillId="0" borderId="0" xfId="32" applyFont="1" applyFill="1" applyBorder="1" applyAlignment="1" applyProtection="1">
      <alignment horizontal="center"/>
    </xf>
    <xf numFmtId="164" fontId="8" fillId="0" borderId="120" xfId="32" applyNumberFormat="1" applyFont="1" applyBorder="1" applyAlignment="1" applyProtection="1"/>
    <xf numFmtId="0" fontId="0" fillId="0" borderId="24" xfId="0" applyBorder="1"/>
    <xf numFmtId="0" fontId="8" fillId="0" borderId="0" xfId="32" applyFont="1" applyFill="1" applyBorder="1" applyAlignment="1" applyProtection="1"/>
    <xf numFmtId="168" fontId="8" fillId="0" borderId="24" xfId="32" applyNumberFormat="1" applyFont="1" applyFill="1" applyBorder="1" applyAlignment="1" applyProtection="1">
      <alignment horizontal="centerContinuous"/>
    </xf>
    <xf numFmtId="168" fontId="12" fillId="0" borderId="107" xfId="0" applyNumberFormat="1" applyFont="1" applyFill="1" applyBorder="1" applyAlignment="1" applyProtection="1"/>
    <xf numFmtId="168" fontId="12" fillId="0" borderId="116" xfId="0" applyNumberFormat="1" applyFont="1" applyFill="1" applyBorder="1" applyAlignment="1" applyProtection="1"/>
    <xf numFmtId="168" fontId="12" fillId="0" borderId="10" xfId="0" applyNumberFormat="1" applyFont="1" applyFill="1" applyBorder="1" applyAlignment="1" applyProtection="1"/>
    <xf numFmtId="168" fontId="8" fillId="0" borderId="107" xfId="32" applyNumberFormat="1" applyFont="1" applyBorder="1" applyAlignment="1" applyProtection="1"/>
    <xf numFmtId="168" fontId="8" fillId="0" borderId="115" xfId="32" applyNumberFormat="1" applyFont="1" applyBorder="1" applyAlignment="1" applyProtection="1"/>
    <xf numFmtId="0" fontId="12" fillId="0" borderId="0" xfId="0" applyFont="1" applyAlignment="1" applyProtection="1">
      <alignment horizontal="centerContinuous"/>
    </xf>
    <xf numFmtId="0" fontId="12" fillId="0" borderId="0" xfId="0" applyFont="1" applyProtection="1"/>
    <xf numFmtId="0" fontId="12" fillId="0" borderId="4" xfId="0" applyFont="1" applyBorder="1" applyProtection="1"/>
    <xf numFmtId="0" fontId="12" fillId="0" borderId="4" xfId="0" applyFont="1" applyBorder="1" applyAlignment="1" applyProtection="1">
      <alignment horizontal="center"/>
    </xf>
    <xf numFmtId="0" fontId="12" fillId="0" borderId="117" xfId="0" applyFont="1" applyFill="1" applyBorder="1" applyAlignment="1" applyProtection="1">
      <alignment horizontal="center"/>
    </xf>
    <xf numFmtId="0" fontId="12" fillId="0" borderId="107" xfId="0" applyFont="1" applyFill="1" applyBorder="1" applyAlignment="1" applyProtection="1">
      <alignment horizontal="center"/>
    </xf>
    <xf numFmtId="0" fontId="12" fillId="0" borderId="104" xfId="0" applyFont="1" applyFill="1" applyBorder="1" applyAlignment="1" applyProtection="1">
      <alignment horizontal="center"/>
    </xf>
    <xf numFmtId="0" fontId="12" fillId="0" borderId="0" xfId="0" applyFont="1" applyFill="1" applyAlignment="1" applyProtection="1">
      <alignment horizontal="center"/>
    </xf>
    <xf numFmtId="0" fontId="12" fillId="0" borderId="3" xfId="0" applyFont="1" applyFill="1" applyBorder="1" applyAlignment="1" applyProtection="1">
      <alignment horizontal="center"/>
    </xf>
    <xf numFmtId="0" fontId="12" fillId="0" borderId="0" xfId="0" applyFont="1" applyAlignment="1" applyProtection="1">
      <alignment horizontal="center"/>
    </xf>
    <xf numFmtId="0" fontId="12" fillId="0" borderId="104" xfId="0" applyFont="1" applyBorder="1" applyAlignment="1" applyProtection="1">
      <alignment horizontal="center"/>
    </xf>
    <xf numFmtId="0" fontId="12" fillId="0" borderId="107" xfId="0" applyFont="1" applyBorder="1" applyAlignment="1" applyProtection="1">
      <alignment horizontal="center"/>
    </xf>
    <xf numFmtId="0" fontId="12" fillId="0" borderId="115" xfId="0" applyFont="1" applyFill="1" applyBorder="1" applyAlignment="1" applyProtection="1">
      <alignment horizontal="center"/>
    </xf>
    <xf numFmtId="0" fontId="12" fillId="0" borderId="40" xfId="0" applyFont="1" applyFill="1" applyBorder="1" applyAlignment="1" applyProtection="1">
      <alignment horizontal="center"/>
    </xf>
    <xf numFmtId="0" fontId="12" fillId="0" borderId="0" xfId="0" applyFont="1" applyFill="1" applyBorder="1" applyAlignment="1" applyProtection="1">
      <alignment horizontal="center"/>
    </xf>
    <xf numFmtId="168" fontId="12" fillId="0" borderId="117" xfId="0" applyNumberFormat="1" applyFont="1" applyBorder="1" applyProtection="1"/>
    <xf numFmtId="164" fontId="0" fillId="0" borderId="118" xfId="0" applyNumberFormat="1" applyBorder="1" applyAlignment="1" applyProtection="1">
      <alignment horizontal="centerContinuous"/>
    </xf>
    <xf numFmtId="0" fontId="0" fillId="0" borderId="118" xfId="0" applyBorder="1" applyProtection="1"/>
    <xf numFmtId="0" fontId="0" fillId="0" borderId="0" xfId="0" applyProtection="1"/>
    <xf numFmtId="0" fontId="0" fillId="0" borderId="31" xfId="0" applyBorder="1" applyProtection="1"/>
    <xf numFmtId="0" fontId="0" fillId="0" borderId="24" xfId="0" applyBorder="1" applyProtection="1"/>
    <xf numFmtId="168" fontId="12" fillId="0" borderId="104" xfId="0" applyNumberFormat="1" applyFont="1" applyFill="1" applyBorder="1" applyProtection="1"/>
    <xf numFmtId="168" fontId="12" fillId="0" borderId="3" xfId="0" applyNumberFormat="1" applyFont="1" applyFill="1" applyBorder="1" applyProtection="1"/>
    <xf numFmtId="168" fontId="12" fillId="0" borderId="107" xfId="0" applyNumberFormat="1" applyFont="1" applyFill="1" applyBorder="1" applyProtection="1"/>
    <xf numFmtId="168" fontId="12" fillId="0" borderId="104" xfId="0" applyNumberFormat="1" applyFont="1" applyBorder="1" applyProtection="1"/>
    <xf numFmtId="168" fontId="12" fillId="0" borderId="107" xfId="0" applyNumberFormat="1" applyFont="1" applyBorder="1" applyProtection="1">
      <protection locked="0"/>
    </xf>
    <xf numFmtId="168" fontId="12" fillId="0" borderId="104" xfId="0" applyNumberFormat="1" applyFont="1" applyBorder="1" applyProtection="1">
      <protection locked="0"/>
    </xf>
    <xf numFmtId="168" fontId="12" fillId="0" borderId="3" xfId="0" applyNumberFormat="1" applyFont="1" applyBorder="1" applyProtection="1">
      <protection locked="0"/>
    </xf>
    <xf numFmtId="168" fontId="12" fillId="0" borderId="116" xfId="0" applyNumberFormat="1" applyFont="1" applyBorder="1" applyProtection="1">
      <protection locked="0"/>
    </xf>
    <xf numFmtId="168" fontId="12" fillId="0" borderId="3" xfId="0" applyNumberFormat="1" applyFont="1" applyFill="1" applyBorder="1" applyProtection="1">
      <protection locked="0"/>
    </xf>
    <xf numFmtId="168" fontId="12" fillId="0" borderId="107" xfId="0" applyNumberFormat="1" applyFont="1" applyFill="1" applyBorder="1" applyAlignment="1" applyProtection="1">
      <protection locked="0"/>
    </xf>
    <xf numFmtId="0" fontId="0" fillId="0" borderId="0" xfId="0" applyProtection="1">
      <protection locked="0"/>
    </xf>
    <xf numFmtId="0" fontId="0" fillId="0" borderId="24" xfId="0" applyBorder="1" applyProtection="1">
      <protection locked="0"/>
    </xf>
  </cellXfs>
  <cellStyles count="34">
    <cellStyle name="Blank" xfId="6" xr:uid="{00000000-0005-0000-0000-000000000000}"/>
    <cellStyle name="Blank 2" xfId="7" xr:uid="{00000000-0005-0000-0000-000001000000}"/>
    <cellStyle name="C3Sctn" xfId="8" xr:uid="{00000000-0005-0000-0000-000002000000}"/>
    <cellStyle name="C3Sctn 2" xfId="9" xr:uid="{00000000-0005-0000-0000-000003000000}"/>
    <cellStyle name="Comma 2" xfId="10" xr:uid="{00000000-0005-0000-0000-000004000000}"/>
    <cellStyle name="Comma 2 2" xfId="11" xr:uid="{00000000-0005-0000-0000-000005000000}"/>
    <cellStyle name="Comma 2 3" xfId="12" xr:uid="{00000000-0005-0000-0000-000006000000}"/>
    <cellStyle name="Comma 3" xfId="13" xr:uid="{00000000-0005-0000-0000-000007000000}"/>
    <cellStyle name="Comma 4" xfId="28" xr:uid="{00000000-0005-0000-0000-000008000000}"/>
    <cellStyle name="Comma 5" xfId="33" xr:uid="{00000000-0005-0000-0000-000009000000}"/>
    <cellStyle name="Currency 2" xfId="14" xr:uid="{00000000-0005-0000-0000-00000A000000}"/>
    <cellStyle name="Currency 2 2" xfId="15" xr:uid="{00000000-0005-0000-0000-00000B000000}"/>
    <cellStyle name="Currency 3" xfId="16" xr:uid="{00000000-0005-0000-0000-00000C000000}"/>
    <cellStyle name="Currency 3 2" xfId="17" xr:uid="{00000000-0005-0000-0000-00000D000000}"/>
    <cellStyle name="Currency 3 3" xfId="18" xr:uid="{00000000-0005-0000-0000-00000E000000}"/>
    <cellStyle name="Currency 4" xfId="19" xr:uid="{00000000-0005-0000-0000-00000F000000}"/>
    <cellStyle name="Currency 5" xfId="27" xr:uid="{00000000-0005-0000-0000-000010000000}"/>
    <cellStyle name="Currency 6" xfId="5" xr:uid="{00000000-0005-0000-0000-000011000000}"/>
    <cellStyle name="Hyperlink" xfId="1" builtinId="8"/>
    <cellStyle name="Normal" xfId="0" builtinId="0"/>
    <cellStyle name="Normal 2" xfId="4" xr:uid="{00000000-0005-0000-0000-000014000000}"/>
    <cellStyle name="Normal 2 2" xfId="20" xr:uid="{00000000-0005-0000-0000-000015000000}"/>
    <cellStyle name="Normal 2 3" xfId="3" xr:uid="{00000000-0005-0000-0000-000016000000}"/>
    <cellStyle name="Normal 2 3 2" xfId="30" xr:uid="{00000000-0005-0000-0000-000017000000}"/>
    <cellStyle name="Normal 3" xfId="21" xr:uid="{00000000-0005-0000-0000-000018000000}"/>
    <cellStyle name="Normal 3 2" xfId="22" xr:uid="{00000000-0005-0000-0000-000019000000}"/>
    <cellStyle name="Normal 3 3" xfId="23" xr:uid="{00000000-0005-0000-0000-00001A000000}"/>
    <cellStyle name="Normal 3 4" xfId="31" xr:uid="{00000000-0005-0000-0000-00001B000000}"/>
    <cellStyle name="Normal 4" xfId="24" xr:uid="{00000000-0005-0000-0000-00001C000000}"/>
    <cellStyle name="Normal 5" xfId="26" xr:uid="{00000000-0005-0000-0000-00001D000000}"/>
    <cellStyle name="Normal 6" xfId="2" xr:uid="{00000000-0005-0000-0000-00001E000000}"/>
    <cellStyle name="Normal 6 2" xfId="32" xr:uid="{00000000-0005-0000-0000-00001F000000}"/>
    <cellStyle name="Percent 2" xfId="25" xr:uid="{00000000-0005-0000-0000-000020000000}"/>
    <cellStyle name="Percent 3" xfId="29" xr:uid="{00000000-0005-0000-0000-000021000000}"/>
  </cellStyles>
  <dxfs count="0"/>
  <tableStyles count="0" defaultTableStyle="TableStyleMedium2" defaultPivotStyle="PivotStyleLight16"/>
  <colors>
    <mruColors>
      <color rgb="FFFF66FF"/>
      <color rgb="FFFFCCFF"/>
      <color rgb="FFFFFFE1"/>
      <color rgb="FFDDDDDD"/>
      <color rgb="FFFFFFCC"/>
      <color rgb="FF00FF00"/>
      <color rgb="FFFFFFF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H55"/>
  <sheetViews>
    <sheetView showGridLines="0" zoomScale="70" zoomScaleNormal="70" zoomScaleSheetLayoutView="40" workbookViewId="0">
      <selection activeCell="B17" sqref="B17"/>
    </sheetView>
  </sheetViews>
  <sheetFormatPr defaultRowHeight="15" x14ac:dyDescent="0.25"/>
  <cols>
    <col min="1" max="1" width="11.140625" customWidth="1"/>
    <col min="2" max="2" width="38.28515625" customWidth="1"/>
    <col min="3" max="3" width="7.7109375" customWidth="1"/>
    <col min="4" max="4" width="11.85546875" customWidth="1"/>
    <col min="5" max="5" width="11.7109375" customWidth="1"/>
    <col min="6" max="6" width="10.7109375" customWidth="1"/>
    <col min="7" max="7" width="5.7109375" customWidth="1"/>
    <col min="8" max="8" width="6.7109375" customWidth="1"/>
    <col min="9" max="9" width="5.7109375" customWidth="1"/>
    <col min="10" max="10" width="6.7109375" customWidth="1"/>
    <col min="11" max="14" width="7.28515625" customWidth="1"/>
    <col min="15" max="15" width="10.140625" customWidth="1"/>
    <col min="17" max="18" width="6.7109375" customWidth="1"/>
    <col min="19" max="19" width="6.7109375" style="34" customWidth="1"/>
    <col min="20" max="22" width="6.7109375" customWidth="1"/>
    <col min="23" max="23" width="10.140625" style="34" customWidth="1"/>
    <col min="24" max="24" width="8.85546875" style="34"/>
    <col min="25" max="30" width="6.7109375" style="34" customWidth="1"/>
    <col min="35" max="40" width="0" hidden="1" customWidth="1"/>
  </cols>
  <sheetData>
    <row r="1" spans="1:31" ht="18" customHeight="1" thickBot="1" x14ac:dyDescent="0.3">
      <c r="A1" s="29" t="s">
        <v>59</v>
      </c>
      <c r="C1" s="1"/>
      <c r="D1" s="21"/>
      <c r="E1" s="21"/>
      <c r="F1" s="21"/>
      <c r="G1" s="22"/>
      <c r="H1" s="22"/>
      <c r="I1" s="1"/>
      <c r="J1" s="21"/>
      <c r="K1" s="23"/>
      <c r="L1" s="1"/>
      <c r="M1" s="1"/>
      <c r="N1" s="1"/>
    </row>
    <row r="2" spans="1:31" ht="12" customHeight="1" x14ac:dyDescent="0.25">
      <c r="A2" s="32"/>
      <c r="C2" s="21"/>
      <c r="D2" s="31"/>
      <c r="E2" s="258"/>
      <c r="F2" s="258"/>
      <c r="G2" s="258"/>
      <c r="H2" s="26"/>
      <c r="I2" s="21"/>
      <c r="J2" s="30"/>
      <c r="K2" s="262">
        <v>2020</v>
      </c>
      <c r="L2" s="263"/>
      <c r="M2" s="266">
        <v>2021</v>
      </c>
      <c r="N2" s="267"/>
      <c r="W2" s="249" t="s">
        <v>112</v>
      </c>
      <c r="X2" s="250"/>
      <c r="Y2" s="250"/>
      <c r="Z2" s="250"/>
      <c r="AA2" s="250"/>
      <c r="AB2" s="250"/>
      <c r="AC2" s="250"/>
      <c r="AD2" s="250"/>
      <c r="AE2" s="227" t="s">
        <v>52</v>
      </c>
    </row>
    <row r="3" spans="1:31" ht="6" customHeight="1" thickBot="1" x14ac:dyDescent="0.3">
      <c r="I3" s="28"/>
      <c r="J3" s="28"/>
      <c r="K3" s="264"/>
      <c r="L3" s="265"/>
      <c r="M3" s="268"/>
      <c r="N3" s="269"/>
      <c r="W3" s="251"/>
      <c r="X3" s="252"/>
      <c r="Y3" s="252"/>
      <c r="Z3" s="252"/>
      <c r="AA3" s="252"/>
      <c r="AB3" s="252"/>
      <c r="AC3" s="252"/>
      <c r="AD3" s="252"/>
      <c r="AE3" s="228"/>
    </row>
    <row r="4" spans="1:31" ht="15.95" customHeight="1" x14ac:dyDescent="0.25">
      <c r="A4" s="8"/>
      <c r="B4" s="9"/>
      <c r="C4" s="10"/>
      <c r="D4" s="33"/>
      <c r="E4" s="6"/>
      <c r="F4" s="260" t="s">
        <v>37</v>
      </c>
      <c r="G4" s="261"/>
      <c r="H4" s="259" t="s">
        <v>6</v>
      </c>
      <c r="I4" s="260"/>
      <c r="J4" s="261"/>
      <c r="K4" s="272" t="s">
        <v>40</v>
      </c>
      <c r="L4" s="271"/>
      <c r="M4" s="270" t="s">
        <v>40</v>
      </c>
      <c r="N4" s="271"/>
      <c r="O4" s="253" t="s">
        <v>56</v>
      </c>
      <c r="P4" s="257" t="s">
        <v>57</v>
      </c>
      <c r="Q4" s="254" t="s">
        <v>70</v>
      </c>
      <c r="R4" s="255"/>
      <c r="S4" s="255"/>
      <c r="T4" s="255"/>
      <c r="U4" s="255"/>
      <c r="V4" s="256"/>
      <c r="W4" s="232" t="s">
        <v>56</v>
      </c>
      <c r="X4" s="234" t="s">
        <v>57</v>
      </c>
      <c r="Y4" s="236" t="s">
        <v>70</v>
      </c>
      <c r="Z4" s="237"/>
      <c r="AA4" s="237"/>
      <c r="AB4" s="237"/>
      <c r="AC4" s="237"/>
      <c r="AD4" s="238"/>
      <c r="AE4" s="228"/>
    </row>
    <row r="5" spans="1:31" ht="26.1" customHeight="1" thickBot="1" x14ac:dyDescent="0.3">
      <c r="A5" s="12" t="s">
        <v>13</v>
      </c>
      <c r="B5" s="13" t="s">
        <v>0</v>
      </c>
      <c r="C5" s="14" t="s">
        <v>17</v>
      </c>
      <c r="D5" s="18" t="s">
        <v>3</v>
      </c>
      <c r="E5" s="15" t="s">
        <v>1</v>
      </c>
      <c r="F5" s="27" t="s">
        <v>38</v>
      </c>
      <c r="G5" s="19" t="s">
        <v>39</v>
      </c>
      <c r="H5" s="27" t="s">
        <v>42</v>
      </c>
      <c r="I5" s="47" t="s">
        <v>50</v>
      </c>
      <c r="J5" s="19" t="s">
        <v>51</v>
      </c>
      <c r="K5" s="25" t="s">
        <v>38</v>
      </c>
      <c r="L5" s="49" t="s">
        <v>41</v>
      </c>
      <c r="M5" s="48" t="s">
        <v>38</v>
      </c>
      <c r="N5" s="49" t="s">
        <v>41</v>
      </c>
      <c r="O5" s="233"/>
      <c r="P5" s="235"/>
      <c r="Q5" s="111" t="s">
        <v>54</v>
      </c>
      <c r="R5" s="112" t="s">
        <v>55</v>
      </c>
      <c r="S5" s="112" t="s">
        <v>32</v>
      </c>
      <c r="T5" s="112" t="s">
        <v>53</v>
      </c>
      <c r="U5" s="112" t="s">
        <v>9</v>
      </c>
      <c r="V5" s="137" t="s">
        <v>12</v>
      </c>
      <c r="W5" s="233"/>
      <c r="X5" s="235"/>
      <c r="Y5" s="111" t="s">
        <v>54</v>
      </c>
      <c r="Z5" s="112" t="s">
        <v>55</v>
      </c>
      <c r="AA5" s="112" t="s">
        <v>32</v>
      </c>
      <c r="AB5" s="112" t="s">
        <v>53</v>
      </c>
      <c r="AC5" s="112" t="s">
        <v>9</v>
      </c>
      <c r="AD5" s="113" t="s">
        <v>12</v>
      </c>
      <c r="AE5" s="229"/>
    </row>
    <row r="6" spans="1:31" s="1" customFormat="1" ht="31.9" customHeight="1" x14ac:dyDescent="0.25">
      <c r="A6" s="20" t="s">
        <v>14</v>
      </c>
      <c r="B6" s="43" t="s">
        <v>49</v>
      </c>
      <c r="C6" s="3" t="s">
        <v>15</v>
      </c>
      <c r="D6" s="16" t="s">
        <v>4</v>
      </c>
      <c r="E6" s="3" t="s">
        <v>2</v>
      </c>
      <c r="F6" s="17" t="s">
        <v>36</v>
      </c>
      <c r="G6" s="4">
        <v>1967</v>
      </c>
      <c r="H6" s="42">
        <v>116</v>
      </c>
      <c r="I6" s="11">
        <v>200</v>
      </c>
      <c r="J6" s="4" t="s">
        <v>7</v>
      </c>
      <c r="K6" s="24"/>
      <c r="L6" s="50"/>
      <c r="M6" s="7" t="s">
        <v>12</v>
      </c>
      <c r="N6" s="50">
        <f>$H6*(40/1000)*(1.05)^8</f>
        <v>6.8553932591812501</v>
      </c>
      <c r="O6" s="138" t="s">
        <v>58</v>
      </c>
      <c r="P6" s="143"/>
      <c r="Q6" s="159"/>
      <c r="R6" s="160"/>
      <c r="S6" s="160"/>
      <c r="T6" s="160"/>
      <c r="U6" s="160"/>
      <c r="V6" s="161" t="s">
        <v>31</v>
      </c>
      <c r="W6" s="91"/>
      <c r="X6" s="99"/>
      <c r="Y6" s="114"/>
      <c r="Z6" s="115"/>
      <c r="AA6" s="115"/>
      <c r="AB6" s="115"/>
      <c r="AC6" s="115"/>
      <c r="AD6" s="116">
        <v>7</v>
      </c>
      <c r="AE6" s="171">
        <f>W6+X6+Y6+Z6+AA6+AB6+AC6+AD6</f>
        <v>7</v>
      </c>
    </row>
    <row r="7" spans="1:31" s="1" customFormat="1" ht="16.149999999999999" customHeight="1" x14ac:dyDescent="0.25">
      <c r="A7" s="279" t="s">
        <v>60</v>
      </c>
      <c r="B7" s="277" t="s">
        <v>61</v>
      </c>
      <c r="C7" s="283" t="s">
        <v>15</v>
      </c>
      <c r="D7" s="283" t="s">
        <v>4</v>
      </c>
      <c r="E7" s="283" t="s">
        <v>10</v>
      </c>
      <c r="F7" s="275" t="s">
        <v>34</v>
      </c>
      <c r="G7" s="247">
        <v>1996</v>
      </c>
      <c r="H7" s="281">
        <v>176</v>
      </c>
      <c r="I7" s="273">
        <v>500</v>
      </c>
      <c r="J7" s="243" t="s">
        <v>7</v>
      </c>
      <c r="K7" s="245"/>
      <c r="L7" s="239"/>
      <c r="M7" s="54" t="s">
        <v>54</v>
      </c>
      <c r="N7" s="51">
        <f>(0.5*((2*0.75*(51*(1.05^(2021-2016))))+(1*(59*(1.05^(2021-2018))))+(2*(103*(1.05^(2021-2018))))+(2*(47*(1.05^(2021-2018))))))</f>
        <v>256.61145726562506</v>
      </c>
      <c r="O7" s="230" t="s">
        <v>68</v>
      </c>
      <c r="P7" s="144" t="s">
        <v>31</v>
      </c>
      <c r="Q7" s="162" t="s">
        <v>31</v>
      </c>
      <c r="R7" s="163"/>
      <c r="S7" s="163"/>
      <c r="T7" s="163"/>
      <c r="U7" s="163"/>
      <c r="V7" s="164"/>
      <c r="W7" s="92">
        <v>48.8</v>
      </c>
      <c r="X7" s="100">
        <v>153.4</v>
      </c>
      <c r="Y7" s="117">
        <v>54.4</v>
      </c>
      <c r="Z7" s="118"/>
      <c r="AA7" s="118"/>
      <c r="AB7" s="118"/>
      <c r="AC7" s="118"/>
      <c r="AD7" s="119"/>
      <c r="AE7" s="172">
        <f t="shared" ref="AE7:AE34" si="0">W7+X7+Y7+Z7+AA7+AB7+AC7+AD7</f>
        <v>256.59999999999997</v>
      </c>
    </row>
    <row r="8" spans="1:31" s="1" customFormat="1" ht="16.149999999999999" customHeight="1" x14ac:dyDescent="0.25">
      <c r="A8" s="280"/>
      <c r="B8" s="278"/>
      <c r="C8" s="284"/>
      <c r="D8" s="284"/>
      <c r="E8" s="284"/>
      <c r="F8" s="276"/>
      <c r="G8" s="248"/>
      <c r="H8" s="282"/>
      <c r="I8" s="274"/>
      <c r="J8" s="244"/>
      <c r="K8" s="246"/>
      <c r="L8" s="240"/>
      <c r="M8" s="39" t="s">
        <v>32</v>
      </c>
      <c r="N8" s="52">
        <f>6*(1.05^(2021-2018))</f>
        <v>6.9457500000000003</v>
      </c>
      <c r="O8" s="231"/>
      <c r="P8" s="145"/>
      <c r="Q8" s="150"/>
      <c r="R8" s="151"/>
      <c r="S8" s="151" t="s">
        <v>31</v>
      </c>
      <c r="T8" s="151"/>
      <c r="U8" s="151"/>
      <c r="V8" s="152"/>
      <c r="W8" s="93"/>
      <c r="X8" s="101"/>
      <c r="Y8" s="120"/>
      <c r="Z8" s="121"/>
      <c r="AA8" s="121">
        <v>7</v>
      </c>
      <c r="AB8" s="121"/>
      <c r="AC8" s="121"/>
      <c r="AD8" s="122"/>
      <c r="AE8" s="173">
        <f t="shared" si="0"/>
        <v>7</v>
      </c>
    </row>
    <row r="9" spans="1:31" s="1" customFormat="1" ht="16.149999999999999" customHeight="1" x14ac:dyDescent="0.25">
      <c r="A9" s="279" t="s">
        <v>62</v>
      </c>
      <c r="B9" s="277" t="s">
        <v>63</v>
      </c>
      <c r="C9" s="283" t="s">
        <v>15</v>
      </c>
      <c r="D9" s="283" t="s">
        <v>4</v>
      </c>
      <c r="E9" s="283" t="s">
        <v>10</v>
      </c>
      <c r="F9" s="275" t="s">
        <v>34</v>
      </c>
      <c r="G9" s="247">
        <v>1996</v>
      </c>
      <c r="H9" s="281">
        <v>175</v>
      </c>
      <c r="I9" s="273">
        <v>600</v>
      </c>
      <c r="J9" s="243" t="s">
        <v>7</v>
      </c>
      <c r="K9" s="245"/>
      <c r="L9" s="239"/>
      <c r="M9" s="54" t="s">
        <v>54</v>
      </c>
      <c r="N9" s="51">
        <f>(0.5*((2*0.75*(51*(1.05^(2021-2016))))+(1*(59*(1.05^(2021-2018))))+(2*(103*(1.05^(2021-2018))))+(2*(47*(1.05^(2021-2018))))))</f>
        <v>256.61145726562506</v>
      </c>
      <c r="O9" s="230" t="s">
        <v>68</v>
      </c>
      <c r="P9" s="144" t="s">
        <v>31</v>
      </c>
      <c r="Q9" s="162" t="s">
        <v>31</v>
      </c>
      <c r="R9" s="163"/>
      <c r="S9" s="163"/>
      <c r="T9" s="163"/>
      <c r="U9" s="163"/>
      <c r="V9" s="164"/>
      <c r="W9" s="92">
        <v>48.8</v>
      </c>
      <c r="X9" s="100">
        <v>153.4</v>
      </c>
      <c r="Y9" s="117">
        <v>54.4</v>
      </c>
      <c r="Z9" s="118"/>
      <c r="AA9" s="118"/>
      <c r="AB9" s="118"/>
      <c r="AC9" s="118"/>
      <c r="AD9" s="119"/>
      <c r="AE9" s="172">
        <f t="shared" si="0"/>
        <v>256.59999999999997</v>
      </c>
    </row>
    <row r="10" spans="1:31" s="1" customFormat="1" ht="16.149999999999999" customHeight="1" x14ac:dyDescent="0.25">
      <c r="A10" s="280"/>
      <c r="B10" s="278"/>
      <c r="C10" s="284"/>
      <c r="D10" s="284"/>
      <c r="E10" s="284"/>
      <c r="F10" s="276"/>
      <c r="G10" s="248"/>
      <c r="H10" s="282"/>
      <c r="I10" s="274"/>
      <c r="J10" s="244"/>
      <c r="K10" s="246"/>
      <c r="L10" s="240"/>
      <c r="M10" s="39" t="s">
        <v>32</v>
      </c>
      <c r="N10" s="52">
        <f>6*(1.05^(2021-2018))</f>
        <v>6.9457500000000003</v>
      </c>
      <c r="O10" s="231"/>
      <c r="P10" s="145"/>
      <c r="Q10" s="150"/>
      <c r="R10" s="151"/>
      <c r="S10" s="151" t="s">
        <v>31</v>
      </c>
      <c r="T10" s="151"/>
      <c r="U10" s="151"/>
      <c r="V10" s="152"/>
      <c r="W10" s="93"/>
      <c r="X10" s="101"/>
      <c r="Y10" s="120"/>
      <c r="Z10" s="121"/>
      <c r="AA10" s="121">
        <v>7</v>
      </c>
      <c r="AB10" s="121"/>
      <c r="AC10" s="121"/>
      <c r="AD10" s="122"/>
      <c r="AE10" s="173">
        <f t="shared" si="0"/>
        <v>7</v>
      </c>
    </row>
    <row r="11" spans="1:31" s="1" customFormat="1" ht="16.149999999999999" customHeight="1" x14ac:dyDescent="0.25">
      <c r="A11" s="279" t="s">
        <v>26</v>
      </c>
      <c r="B11" s="277" t="s">
        <v>27</v>
      </c>
      <c r="C11" s="283" t="s">
        <v>15</v>
      </c>
      <c r="D11" s="283" t="s">
        <v>5</v>
      </c>
      <c r="E11" s="283" t="s">
        <v>2</v>
      </c>
      <c r="F11" s="275" t="s">
        <v>33</v>
      </c>
      <c r="G11" s="247">
        <v>1973</v>
      </c>
      <c r="H11" s="281">
        <v>250</v>
      </c>
      <c r="I11" s="273">
        <v>700</v>
      </c>
      <c r="J11" s="243" t="s">
        <v>8</v>
      </c>
      <c r="K11" s="245"/>
      <c r="L11" s="239"/>
      <c r="M11" s="38" t="s">
        <v>12</v>
      </c>
      <c r="N11" s="46">
        <f>$H11*((40/1000))*(1.05)^8</f>
        <v>14.774554437890625</v>
      </c>
      <c r="O11" s="139" t="s">
        <v>58</v>
      </c>
      <c r="P11" s="146"/>
      <c r="Q11" s="165"/>
      <c r="R11" s="166"/>
      <c r="S11" s="166"/>
      <c r="T11" s="166"/>
      <c r="U11" s="166"/>
      <c r="V11" s="167" t="s">
        <v>31</v>
      </c>
      <c r="W11" s="92"/>
      <c r="X11" s="102"/>
      <c r="Y11" s="123"/>
      <c r="Z11" s="124"/>
      <c r="AA11" s="124"/>
      <c r="AB11" s="124"/>
      <c r="AC11" s="124"/>
      <c r="AD11" s="125">
        <v>15</v>
      </c>
      <c r="AE11" s="174">
        <f t="shared" si="0"/>
        <v>15</v>
      </c>
    </row>
    <row r="12" spans="1:31" s="1" customFormat="1" ht="16.149999999999999" customHeight="1" x14ac:dyDescent="0.25">
      <c r="A12" s="280"/>
      <c r="B12" s="278"/>
      <c r="C12" s="284"/>
      <c r="D12" s="284"/>
      <c r="E12" s="284"/>
      <c r="F12" s="276"/>
      <c r="G12" s="248"/>
      <c r="H12" s="282"/>
      <c r="I12" s="274"/>
      <c r="J12" s="244"/>
      <c r="K12" s="246"/>
      <c r="L12" s="240"/>
      <c r="M12" s="55" t="s">
        <v>9</v>
      </c>
      <c r="N12" s="53">
        <f>$H11*((20/1000*1.2))*(1.05)^8</f>
        <v>8.8647326627343759</v>
      </c>
      <c r="O12" s="140" t="s">
        <v>68</v>
      </c>
      <c r="P12" s="147"/>
      <c r="Q12" s="168"/>
      <c r="R12" s="169"/>
      <c r="S12" s="169"/>
      <c r="T12" s="169"/>
      <c r="U12" s="169" t="s">
        <v>31</v>
      </c>
      <c r="V12" s="170"/>
      <c r="W12" s="93">
        <v>1.5</v>
      </c>
      <c r="X12" s="103"/>
      <c r="Y12" s="126"/>
      <c r="Z12" s="127"/>
      <c r="AA12" s="127"/>
      <c r="AB12" s="127"/>
      <c r="AC12" s="127">
        <v>7.5</v>
      </c>
      <c r="AD12" s="128"/>
      <c r="AE12" s="175">
        <f t="shared" si="0"/>
        <v>9</v>
      </c>
    </row>
    <row r="13" spans="1:31" s="1" customFormat="1" ht="16.149999999999999" customHeight="1" x14ac:dyDescent="0.25">
      <c r="A13" s="279" t="s">
        <v>29</v>
      </c>
      <c r="B13" s="277" t="s">
        <v>28</v>
      </c>
      <c r="C13" s="283" t="s">
        <v>15</v>
      </c>
      <c r="D13" s="283" t="s">
        <v>5</v>
      </c>
      <c r="E13" s="283" t="s">
        <v>2</v>
      </c>
      <c r="F13" s="275" t="s">
        <v>33</v>
      </c>
      <c r="G13" s="247">
        <v>1973</v>
      </c>
      <c r="H13" s="281">
        <v>250</v>
      </c>
      <c r="I13" s="273">
        <v>800</v>
      </c>
      <c r="J13" s="243" t="s">
        <v>8</v>
      </c>
      <c r="K13" s="245"/>
      <c r="L13" s="239"/>
      <c r="M13" s="38" t="s">
        <v>12</v>
      </c>
      <c r="N13" s="46">
        <f>$H13*((40/1000))*(1.05)^8</f>
        <v>14.774554437890625</v>
      </c>
      <c r="O13" s="139" t="s">
        <v>58</v>
      </c>
      <c r="P13" s="146"/>
      <c r="Q13" s="165"/>
      <c r="R13" s="166"/>
      <c r="S13" s="166"/>
      <c r="T13" s="166"/>
      <c r="U13" s="166"/>
      <c r="V13" s="167" t="s">
        <v>31</v>
      </c>
      <c r="W13" s="92"/>
      <c r="X13" s="102"/>
      <c r="Y13" s="123"/>
      <c r="Z13" s="124"/>
      <c r="AA13" s="124"/>
      <c r="AB13" s="124"/>
      <c r="AC13" s="124"/>
      <c r="AD13" s="125">
        <v>15</v>
      </c>
      <c r="AE13" s="174">
        <f t="shared" ref="AE13:AE14" si="1">W13+X13+Y13+Z13+AA13+AB13+AC13+AD13</f>
        <v>15</v>
      </c>
    </row>
    <row r="14" spans="1:31" s="1" customFormat="1" ht="16.149999999999999" customHeight="1" x14ac:dyDescent="0.25">
      <c r="A14" s="280"/>
      <c r="B14" s="278"/>
      <c r="C14" s="284"/>
      <c r="D14" s="284"/>
      <c r="E14" s="284"/>
      <c r="F14" s="276"/>
      <c r="G14" s="248"/>
      <c r="H14" s="282"/>
      <c r="I14" s="274"/>
      <c r="J14" s="244"/>
      <c r="K14" s="246"/>
      <c r="L14" s="240"/>
      <c r="M14" s="55" t="s">
        <v>9</v>
      </c>
      <c r="N14" s="53">
        <f>$H13*((20/1000*1.2))*(1.05)^8</f>
        <v>8.8647326627343759</v>
      </c>
      <c r="O14" s="140" t="s">
        <v>68</v>
      </c>
      <c r="P14" s="147"/>
      <c r="Q14" s="168"/>
      <c r="R14" s="169"/>
      <c r="S14" s="169"/>
      <c r="T14" s="169"/>
      <c r="U14" s="169" t="s">
        <v>31</v>
      </c>
      <c r="V14" s="170"/>
      <c r="W14" s="93">
        <v>1.5</v>
      </c>
      <c r="X14" s="103"/>
      <c r="Y14" s="126"/>
      <c r="Z14" s="127"/>
      <c r="AA14" s="127"/>
      <c r="AB14" s="127"/>
      <c r="AC14" s="127">
        <v>7.5</v>
      </c>
      <c r="AD14" s="128"/>
      <c r="AE14" s="175">
        <f t="shared" si="1"/>
        <v>9</v>
      </c>
    </row>
    <row r="15" spans="1:31" s="1" customFormat="1" ht="16.149999999999999" customHeight="1" x14ac:dyDescent="0.25">
      <c r="A15" s="279" t="s">
        <v>64</v>
      </c>
      <c r="B15" s="277" t="s">
        <v>65</v>
      </c>
      <c r="C15" s="283" t="s">
        <v>15</v>
      </c>
      <c r="D15" s="283" t="s">
        <v>5</v>
      </c>
      <c r="E15" s="283" t="s">
        <v>10</v>
      </c>
      <c r="F15" s="275" t="s">
        <v>34</v>
      </c>
      <c r="G15" s="247">
        <v>1997</v>
      </c>
      <c r="H15" s="281">
        <v>499</v>
      </c>
      <c r="I15" s="273">
        <v>500</v>
      </c>
      <c r="J15" s="243" t="s">
        <v>7</v>
      </c>
      <c r="K15" s="245"/>
      <c r="L15" s="239"/>
      <c r="M15" s="54" t="s">
        <v>54</v>
      </c>
      <c r="N15" s="51">
        <f>((1*(51*(1.05^(2021-2016))))+(1*(59*(1.05^(2021-2018))))+(1*(103*(1.05^(2021-2018))))+(1*(47*(1.05^(2021-2018)))))</f>
        <v>307.03398468750004</v>
      </c>
      <c r="O15" s="139" t="s">
        <v>68</v>
      </c>
      <c r="P15" s="144" t="s">
        <v>31</v>
      </c>
      <c r="Q15" s="162" t="s">
        <v>31</v>
      </c>
      <c r="R15" s="163"/>
      <c r="S15" s="163"/>
      <c r="T15" s="163"/>
      <c r="U15" s="163"/>
      <c r="V15" s="164"/>
      <c r="W15" s="92">
        <v>65.099999999999994</v>
      </c>
      <c r="X15" s="100">
        <v>187.5</v>
      </c>
      <c r="Y15" s="117">
        <v>54.4</v>
      </c>
      <c r="Z15" s="118"/>
      <c r="AA15" s="118"/>
      <c r="AB15" s="118"/>
      <c r="AC15" s="118"/>
      <c r="AD15" s="119"/>
      <c r="AE15" s="172">
        <f t="shared" si="0"/>
        <v>307</v>
      </c>
    </row>
    <row r="16" spans="1:31" s="1" customFormat="1" ht="16.149999999999999" customHeight="1" x14ac:dyDescent="0.25">
      <c r="A16" s="280"/>
      <c r="B16" s="278"/>
      <c r="C16" s="284"/>
      <c r="D16" s="284"/>
      <c r="E16" s="284"/>
      <c r="F16" s="276"/>
      <c r="G16" s="248"/>
      <c r="H16" s="282"/>
      <c r="I16" s="274"/>
      <c r="J16" s="244"/>
      <c r="K16" s="246"/>
      <c r="L16" s="240"/>
      <c r="M16" s="39" t="s">
        <v>32</v>
      </c>
      <c r="N16" s="52">
        <f>6*(1.05^(2021-2018))</f>
        <v>6.9457500000000003</v>
      </c>
      <c r="O16" s="140" t="s">
        <v>68</v>
      </c>
      <c r="P16" s="147" t="s">
        <v>31</v>
      </c>
      <c r="Q16" s="168"/>
      <c r="R16" s="169"/>
      <c r="S16" s="169" t="s">
        <v>31</v>
      </c>
      <c r="T16" s="169"/>
      <c r="U16" s="169"/>
      <c r="V16" s="170"/>
      <c r="W16" s="93"/>
      <c r="X16" s="101"/>
      <c r="Y16" s="120"/>
      <c r="Z16" s="121"/>
      <c r="AA16" s="121">
        <v>7</v>
      </c>
      <c r="AB16" s="121"/>
      <c r="AC16" s="121"/>
      <c r="AD16" s="122"/>
      <c r="AE16" s="173">
        <f t="shared" ref="AE16" si="2">W16+X16+Y16+Z16+AA16+AB16+AC16+AD16</f>
        <v>7</v>
      </c>
    </row>
    <row r="17" spans="1:40" s="1" customFormat="1" ht="31.9" customHeight="1" x14ac:dyDescent="0.25">
      <c r="A17" s="20" t="s">
        <v>19</v>
      </c>
      <c r="B17" s="5" t="s">
        <v>22</v>
      </c>
      <c r="C17" s="3" t="s">
        <v>15</v>
      </c>
      <c r="D17" s="16" t="s">
        <v>5</v>
      </c>
      <c r="E17" s="3" t="s">
        <v>10</v>
      </c>
      <c r="F17" s="17" t="s">
        <v>34</v>
      </c>
      <c r="G17" s="4">
        <v>2005</v>
      </c>
      <c r="H17" s="42">
        <v>426</v>
      </c>
      <c r="I17" s="11">
        <v>300</v>
      </c>
      <c r="J17" s="4" t="s">
        <v>7</v>
      </c>
      <c r="K17" s="24" t="s">
        <v>55</v>
      </c>
      <c r="L17" s="50">
        <f>18*(1.05^2)</f>
        <v>19.844999999999999</v>
      </c>
      <c r="M17" s="7"/>
      <c r="N17" s="50"/>
      <c r="O17" s="141" t="s">
        <v>68</v>
      </c>
      <c r="P17" s="148"/>
      <c r="Q17" s="153"/>
      <c r="R17" s="154" t="s">
        <v>31</v>
      </c>
      <c r="S17" s="154"/>
      <c r="T17" s="154"/>
      <c r="U17" s="154"/>
      <c r="V17" s="155"/>
      <c r="W17" s="94"/>
      <c r="X17" s="104"/>
      <c r="Y17" s="129"/>
      <c r="Z17" s="130">
        <v>20</v>
      </c>
      <c r="AA17" s="130"/>
      <c r="AB17" s="130"/>
      <c r="AC17" s="130"/>
      <c r="AD17" s="131"/>
      <c r="AE17" s="176">
        <f t="shared" si="0"/>
        <v>20</v>
      </c>
    </row>
    <row r="18" spans="1:40" s="1" customFormat="1" ht="31.9" customHeight="1" x14ac:dyDescent="0.25">
      <c r="A18" s="20" t="s">
        <v>20</v>
      </c>
      <c r="B18" s="5" t="s">
        <v>21</v>
      </c>
      <c r="C18" s="3" t="s">
        <v>15</v>
      </c>
      <c r="D18" s="16" t="s">
        <v>5</v>
      </c>
      <c r="E18" s="3" t="s">
        <v>10</v>
      </c>
      <c r="F18" s="17" t="s">
        <v>34</v>
      </c>
      <c r="G18" s="4">
        <v>2005</v>
      </c>
      <c r="H18" s="42">
        <v>845</v>
      </c>
      <c r="I18" s="11">
        <v>300</v>
      </c>
      <c r="J18" s="4" t="s">
        <v>7</v>
      </c>
      <c r="K18" s="24" t="s">
        <v>55</v>
      </c>
      <c r="L18" s="50">
        <f>18*(1.05^2)</f>
        <v>19.844999999999999</v>
      </c>
      <c r="M18" s="7"/>
      <c r="N18" s="50"/>
      <c r="O18" s="141" t="s">
        <v>68</v>
      </c>
      <c r="P18" s="148"/>
      <c r="Q18" s="153"/>
      <c r="R18" s="154" t="s">
        <v>31</v>
      </c>
      <c r="S18" s="154"/>
      <c r="T18" s="154"/>
      <c r="U18" s="154"/>
      <c r="V18" s="155"/>
      <c r="W18" s="94"/>
      <c r="X18" s="104"/>
      <c r="Y18" s="129"/>
      <c r="Z18" s="130">
        <v>20</v>
      </c>
      <c r="AA18" s="130"/>
      <c r="AB18" s="130"/>
      <c r="AC18" s="130"/>
      <c r="AD18" s="131"/>
      <c r="AE18" s="176">
        <f t="shared" si="0"/>
        <v>20</v>
      </c>
    </row>
    <row r="19" spans="1:40" s="1" customFormat="1" ht="31.9" customHeight="1" thickBot="1" x14ac:dyDescent="0.3">
      <c r="A19" s="20" t="s">
        <v>66</v>
      </c>
      <c r="B19" s="5" t="s">
        <v>67</v>
      </c>
      <c r="C19" s="3" t="s">
        <v>15</v>
      </c>
      <c r="D19" s="16" t="s">
        <v>4</v>
      </c>
      <c r="E19" s="3" t="s">
        <v>10</v>
      </c>
      <c r="F19" s="17" t="s">
        <v>35</v>
      </c>
      <c r="G19" s="4">
        <v>2001</v>
      </c>
      <c r="H19" s="42">
        <v>1244</v>
      </c>
      <c r="I19" s="11">
        <v>400</v>
      </c>
      <c r="J19" s="4" t="s">
        <v>7</v>
      </c>
      <c r="K19" s="24"/>
      <c r="L19" s="50"/>
      <c r="M19" s="7" t="s">
        <v>54</v>
      </c>
      <c r="N19" s="50">
        <f>(136+(0.5*($H19*0.265)))*(1.05^(2021-2014))</f>
        <v>423.29802014767984</v>
      </c>
      <c r="O19" s="141" t="s">
        <v>68</v>
      </c>
      <c r="P19" s="148" t="s">
        <v>31</v>
      </c>
      <c r="Q19" s="153" t="s">
        <v>31</v>
      </c>
      <c r="R19" s="154"/>
      <c r="S19" s="154"/>
      <c r="T19" s="154"/>
      <c r="U19" s="154"/>
      <c r="V19" s="155"/>
      <c r="W19" s="94">
        <v>77</v>
      </c>
      <c r="X19" s="104">
        <v>114</v>
      </c>
      <c r="Y19" s="129">
        <v>232</v>
      </c>
      <c r="Z19" s="130"/>
      <c r="AA19" s="130"/>
      <c r="AB19" s="130"/>
      <c r="AC19" s="130"/>
      <c r="AD19" s="131"/>
      <c r="AE19" s="176">
        <f t="shared" si="0"/>
        <v>423</v>
      </c>
    </row>
    <row r="20" spans="1:40" s="1" customFormat="1" ht="19.899999999999999" customHeight="1" x14ac:dyDescent="0.25">
      <c r="A20" s="80"/>
      <c r="B20" s="80"/>
      <c r="C20" s="81"/>
      <c r="D20" s="81"/>
      <c r="E20" s="81"/>
      <c r="F20" s="82"/>
      <c r="G20" s="81"/>
      <c r="H20" s="81"/>
      <c r="I20" s="81"/>
      <c r="J20" s="81"/>
      <c r="K20" s="81"/>
      <c r="L20" s="83"/>
      <c r="M20" s="81"/>
      <c r="N20" s="83"/>
      <c r="O20" s="81"/>
      <c r="P20" s="81"/>
      <c r="Q20" s="81"/>
      <c r="R20" s="81"/>
      <c r="S20" s="81"/>
      <c r="T20" s="81"/>
      <c r="U20" s="81"/>
      <c r="V20" s="88" t="s">
        <v>114</v>
      </c>
      <c r="W20" s="96">
        <f>SUM(W6:W19)</f>
        <v>242.7</v>
      </c>
      <c r="X20" s="106">
        <f>SUM(X6:X19)</f>
        <v>608.29999999999995</v>
      </c>
      <c r="Y20" s="286">
        <f>SUM(AI20:AN20)</f>
        <v>508.2</v>
      </c>
      <c r="Z20" s="287"/>
      <c r="AA20" s="287"/>
      <c r="AB20" s="287"/>
      <c r="AC20" s="287"/>
      <c r="AD20" s="288"/>
      <c r="AE20" s="171">
        <f>W20+X20+Y20</f>
        <v>1359.2</v>
      </c>
      <c r="AI20" s="84">
        <f t="shared" ref="AI20:AN20" si="3">SUM(Y6:Y19)</f>
        <v>395.2</v>
      </c>
      <c r="AJ20" s="84">
        <f t="shared" si="3"/>
        <v>40</v>
      </c>
      <c r="AK20" s="84">
        <f t="shared" si="3"/>
        <v>21</v>
      </c>
      <c r="AL20" s="84">
        <f t="shared" si="3"/>
        <v>0</v>
      </c>
      <c r="AM20" s="84">
        <f t="shared" si="3"/>
        <v>15</v>
      </c>
      <c r="AN20" s="84">
        <f t="shared" si="3"/>
        <v>37</v>
      </c>
    </row>
    <row r="21" spans="1:40" s="1" customFormat="1" ht="19.899999999999999" customHeight="1" x14ac:dyDescent="0.25">
      <c r="A21" s="23"/>
      <c r="B21" s="23"/>
      <c r="C21" s="85"/>
      <c r="D21" s="85"/>
      <c r="E21" s="85"/>
      <c r="F21" s="86"/>
      <c r="G21" s="85"/>
      <c r="H21" s="85"/>
      <c r="I21" s="85"/>
      <c r="J21" s="85"/>
      <c r="K21" s="85"/>
      <c r="L21" s="87"/>
      <c r="M21" s="85"/>
      <c r="N21" s="87"/>
      <c r="O21" s="85"/>
      <c r="P21" s="85"/>
      <c r="Q21" s="85"/>
      <c r="R21" s="85"/>
      <c r="S21" s="85"/>
      <c r="U21" s="85"/>
      <c r="V21" s="89" t="s">
        <v>115</v>
      </c>
      <c r="W21" s="97">
        <v>50</v>
      </c>
      <c r="X21" s="107">
        <v>100</v>
      </c>
      <c r="Y21" s="242">
        <v>0</v>
      </c>
      <c r="Z21" s="242"/>
      <c r="AA21" s="242"/>
      <c r="AB21" s="242"/>
      <c r="AC21" s="242"/>
      <c r="AD21" s="242"/>
      <c r="AE21" s="178">
        <f>W21+X21+Y21</f>
        <v>150</v>
      </c>
      <c r="AF21" s="21"/>
      <c r="AG21" s="21"/>
      <c r="AI21" s="84"/>
      <c r="AJ21" s="84"/>
      <c r="AK21" s="84"/>
      <c r="AL21" s="84"/>
      <c r="AM21" s="84"/>
      <c r="AN21" s="84"/>
    </row>
    <row r="22" spans="1:40" s="1" customFormat="1" ht="19.899999999999999" customHeight="1" x14ac:dyDescent="0.25">
      <c r="A22" s="23"/>
      <c r="B22" s="23"/>
      <c r="C22" s="85"/>
      <c r="D22" s="85"/>
      <c r="E22" s="85"/>
      <c r="F22" s="86"/>
      <c r="G22" s="85"/>
      <c r="H22" s="85"/>
      <c r="I22" s="85"/>
      <c r="J22" s="85"/>
      <c r="K22" s="85"/>
      <c r="L22" s="87"/>
      <c r="M22" s="85"/>
      <c r="N22" s="87"/>
      <c r="O22" s="85"/>
      <c r="P22" s="85"/>
      <c r="Q22" s="85"/>
      <c r="R22" s="85"/>
      <c r="S22" s="85"/>
      <c r="U22" s="85"/>
      <c r="V22" s="89" t="s">
        <v>118</v>
      </c>
      <c r="W22" s="98">
        <f>W20+W21</f>
        <v>292.7</v>
      </c>
      <c r="X22" s="108">
        <f>X20+X21</f>
        <v>708.3</v>
      </c>
      <c r="Y22" s="292">
        <f>Y20+Y21</f>
        <v>508.2</v>
      </c>
      <c r="Z22" s="292"/>
      <c r="AA22" s="292"/>
      <c r="AB22" s="292"/>
      <c r="AC22" s="292"/>
      <c r="AD22" s="292"/>
      <c r="AE22" s="179">
        <f t="shared" ref="AE22" si="4">W22+X22+Y22</f>
        <v>1509.2</v>
      </c>
      <c r="AF22" s="21"/>
      <c r="AG22" s="21"/>
      <c r="AI22" s="84"/>
      <c r="AJ22" s="84"/>
      <c r="AK22" s="84"/>
      <c r="AL22" s="84"/>
      <c r="AM22" s="84"/>
      <c r="AN22" s="84"/>
    </row>
    <row r="23" spans="1:40" s="1" customFormat="1" ht="19.899999999999999" customHeight="1" x14ac:dyDescent="0.25">
      <c r="A23" s="23"/>
      <c r="B23" s="23"/>
      <c r="C23" s="85"/>
      <c r="D23" s="85"/>
      <c r="E23" s="85"/>
      <c r="F23" s="86"/>
      <c r="G23" s="85"/>
      <c r="H23" s="85"/>
      <c r="I23" s="85"/>
      <c r="J23" s="85"/>
      <c r="K23" s="85"/>
      <c r="L23" s="87"/>
      <c r="M23" s="85"/>
      <c r="N23" s="87"/>
      <c r="O23" s="85"/>
      <c r="P23" s="85"/>
      <c r="Q23" s="85"/>
      <c r="R23" s="85"/>
      <c r="S23" s="85"/>
      <c r="T23" s="85"/>
      <c r="U23" s="85"/>
      <c r="V23" s="89" t="s">
        <v>116</v>
      </c>
      <c r="W23" s="98">
        <f>W22*0.07</f>
        <v>20.489000000000001</v>
      </c>
      <c r="X23" s="108">
        <f>X22*0.07</f>
        <v>49.581000000000003</v>
      </c>
      <c r="Y23" s="292">
        <f>Y22*0.07</f>
        <v>35.574000000000005</v>
      </c>
      <c r="Z23" s="292"/>
      <c r="AA23" s="292"/>
      <c r="AB23" s="292"/>
      <c r="AC23" s="292"/>
      <c r="AD23" s="292"/>
      <c r="AE23" s="179">
        <f t="shared" ref="AE23:AE24" si="5">W23+X23+Y23</f>
        <v>105.64400000000001</v>
      </c>
      <c r="AF23" s="21"/>
      <c r="AG23" s="21"/>
      <c r="AI23" s="84"/>
      <c r="AJ23" s="84"/>
      <c r="AK23" s="84"/>
      <c r="AL23" s="84"/>
      <c r="AM23" s="84"/>
      <c r="AN23" s="84"/>
    </row>
    <row r="24" spans="1:40" s="1" customFormat="1" ht="19.899999999999999" customHeight="1" x14ac:dyDescent="0.25">
      <c r="A24" s="23"/>
      <c r="B24" s="23"/>
      <c r="C24" s="85"/>
      <c r="D24" s="85"/>
      <c r="E24" s="85"/>
      <c r="F24" s="86"/>
      <c r="G24" s="85"/>
      <c r="H24" s="85"/>
      <c r="I24" s="85"/>
      <c r="J24" s="85"/>
      <c r="K24" s="85"/>
      <c r="L24" s="87"/>
      <c r="M24" s="85"/>
      <c r="N24" s="87"/>
      <c r="O24" s="85"/>
      <c r="P24" s="85"/>
      <c r="Q24" s="85"/>
      <c r="R24" s="85"/>
      <c r="S24" s="85"/>
      <c r="T24" s="85"/>
      <c r="U24" s="85"/>
      <c r="V24" s="89" t="s">
        <v>118</v>
      </c>
      <c r="W24" s="98">
        <f>W22+W23</f>
        <v>313.18899999999996</v>
      </c>
      <c r="X24" s="108">
        <f>X22+X23</f>
        <v>757.88099999999997</v>
      </c>
      <c r="Y24" s="292">
        <f>Y22+Y23</f>
        <v>543.774</v>
      </c>
      <c r="Z24" s="292"/>
      <c r="AA24" s="292"/>
      <c r="AB24" s="292"/>
      <c r="AC24" s="292"/>
      <c r="AD24" s="292"/>
      <c r="AE24" s="179">
        <f t="shared" si="5"/>
        <v>1614.8440000000001</v>
      </c>
      <c r="AF24" s="21"/>
      <c r="AG24" s="21"/>
      <c r="AI24" s="84"/>
      <c r="AJ24" s="84"/>
      <c r="AK24" s="84"/>
      <c r="AL24" s="84"/>
      <c r="AM24" s="84"/>
      <c r="AN24" s="84"/>
    </row>
    <row r="25" spans="1:40" s="1" customFormat="1" ht="19.899999999999999" customHeight="1" x14ac:dyDescent="0.25">
      <c r="A25" s="23"/>
      <c r="B25" s="23"/>
      <c r="C25" s="85"/>
      <c r="D25" s="85"/>
      <c r="E25" s="85"/>
      <c r="F25" s="86"/>
      <c r="G25" s="85"/>
      <c r="H25" s="85"/>
      <c r="I25" s="85"/>
      <c r="J25" s="85"/>
      <c r="K25" s="85"/>
      <c r="L25" s="87"/>
      <c r="M25" s="85"/>
      <c r="N25" s="87"/>
      <c r="O25" s="85"/>
      <c r="P25" s="85"/>
      <c r="Q25" s="85"/>
      <c r="R25" s="85"/>
      <c r="S25" s="85"/>
      <c r="T25" s="85"/>
      <c r="U25" s="85"/>
      <c r="V25" s="89" t="s">
        <v>119</v>
      </c>
      <c r="W25" s="97">
        <f>0.0125*W24</f>
        <v>3.9148624999999999</v>
      </c>
      <c r="X25" s="107">
        <f>0.0125*X24</f>
        <v>9.4735125</v>
      </c>
      <c r="Y25" s="242">
        <f>0.0125*Y24</f>
        <v>6.7971750000000002</v>
      </c>
      <c r="Z25" s="242"/>
      <c r="AA25" s="242"/>
      <c r="AB25" s="242"/>
      <c r="AC25" s="242"/>
      <c r="AD25" s="242"/>
      <c r="AE25" s="178">
        <f>W25+X25+Y25</f>
        <v>20.185549999999999</v>
      </c>
      <c r="AF25" s="21"/>
      <c r="AG25" s="21"/>
      <c r="AI25" s="84"/>
      <c r="AJ25" s="84"/>
      <c r="AK25" s="84"/>
      <c r="AL25" s="84"/>
      <c r="AM25" s="84"/>
      <c r="AN25" s="84"/>
    </row>
    <row r="26" spans="1:40" s="1" customFormat="1" ht="19.899999999999999" customHeight="1" x14ac:dyDescent="0.25">
      <c r="A26" s="23"/>
      <c r="B26" s="23"/>
      <c r="C26" s="85"/>
      <c r="D26" s="85"/>
      <c r="E26" s="85"/>
      <c r="F26" s="86"/>
      <c r="G26" s="85"/>
      <c r="H26" s="85"/>
      <c r="I26" s="85"/>
      <c r="J26" s="85"/>
      <c r="K26" s="85"/>
      <c r="L26" s="87"/>
      <c r="M26" s="85"/>
      <c r="N26" s="87"/>
      <c r="O26" s="85"/>
      <c r="P26" s="85"/>
      <c r="Q26" s="85"/>
      <c r="R26" s="85"/>
      <c r="S26" s="85"/>
      <c r="T26" s="85"/>
      <c r="U26" s="85"/>
      <c r="V26" s="89" t="s">
        <v>120</v>
      </c>
      <c r="W26" s="93"/>
      <c r="X26" s="109">
        <f>0.02*X20</f>
        <v>12.165999999999999</v>
      </c>
      <c r="Y26" s="241"/>
      <c r="Z26" s="241"/>
      <c r="AA26" s="241"/>
      <c r="AB26" s="241"/>
      <c r="AC26" s="241"/>
      <c r="AD26" s="241"/>
      <c r="AE26" s="175">
        <f t="shared" ref="AE26" si="6">W26+X26+Y26</f>
        <v>12.165999999999999</v>
      </c>
      <c r="AF26" s="21"/>
      <c r="AG26" s="21"/>
      <c r="AI26" s="84"/>
      <c r="AJ26" s="84"/>
      <c r="AK26" s="84"/>
      <c r="AL26" s="84"/>
      <c r="AM26" s="84"/>
      <c r="AN26" s="84"/>
    </row>
    <row r="27" spans="1:40" s="1" customFormat="1" ht="19.899999999999999" customHeight="1" x14ac:dyDescent="0.25">
      <c r="A27" s="23"/>
      <c r="B27" s="23"/>
      <c r="C27" s="85"/>
      <c r="D27" s="85"/>
      <c r="E27" s="85"/>
      <c r="F27" s="86"/>
      <c r="G27" s="85"/>
      <c r="H27" s="85"/>
      <c r="I27" s="85"/>
      <c r="J27" s="85"/>
      <c r="K27" s="85"/>
      <c r="L27" s="87"/>
      <c r="M27" s="85"/>
      <c r="N27" s="87"/>
      <c r="O27" s="85"/>
      <c r="P27" s="85"/>
      <c r="Q27" s="85"/>
      <c r="R27" s="85"/>
      <c r="S27" s="85"/>
      <c r="T27" s="85"/>
      <c r="U27" s="85"/>
      <c r="V27" s="89" t="s">
        <v>117</v>
      </c>
      <c r="W27" s="91">
        <f>W24+W25</f>
        <v>317.10386249999999</v>
      </c>
      <c r="X27" s="110">
        <f>X24+X25+X26</f>
        <v>779.5205125</v>
      </c>
      <c r="Y27" s="285">
        <f>Y24+Y25</f>
        <v>550.57117500000004</v>
      </c>
      <c r="Z27" s="285"/>
      <c r="AA27" s="285"/>
      <c r="AB27" s="285"/>
      <c r="AC27" s="285"/>
      <c r="AD27" s="285"/>
      <c r="AE27" s="180">
        <f t="shared" ref="AE27" si="7">W27+X27+Y27</f>
        <v>1647.1955499999999</v>
      </c>
      <c r="AF27" s="21"/>
      <c r="AG27" s="21"/>
      <c r="AI27" s="84"/>
      <c r="AJ27" s="84"/>
      <c r="AK27" s="84"/>
      <c r="AL27" s="84"/>
      <c r="AM27" s="84"/>
      <c r="AN27" s="84"/>
    </row>
    <row r="28" spans="1:40" s="1" customFormat="1" ht="31.9" customHeight="1" x14ac:dyDescent="0.25">
      <c r="A28" s="23"/>
      <c r="B28" s="23"/>
      <c r="C28" s="85"/>
      <c r="D28" s="85"/>
      <c r="E28" s="85"/>
      <c r="F28" s="86"/>
      <c r="G28" s="85"/>
      <c r="H28" s="85"/>
      <c r="I28" s="85"/>
      <c r="J28" s="85"/>
      <c r="K28" s="85"/>
      <c r="L28" s="87"/>
      <c r="M28" s="85"/>
      <c r="N28" s="87"/>
      <c r="O28" s="85"/>
      <c r="P28" s="85"/>
      <c r="Q28" s="85"/>
      <c r="R28" s="85"/>
      <c r="S28" s="85"/>
      <c r="T28" s="85"/>
      <c r="U28" s="85"/>
      <c r="V28" s="85"/>
      <c r="W28" s="90"/>
      <c r="X28" s="90"/>
      <c r="Y28" s="90"/>
      <c r="Z28" s="90"/>
      <c r="AA28" s="90"/>
      <c r="AB28" s="90"/>
      <c r="AC28" s="90"/>
      <c r="AD28" s="90"/>
      <c r="AE28" s="90"/>
      <c r="AF28" s="21"/>
      <c r="AG28" s="21"/>
      <c r="AI28" s="84"/>
      <c r="AJ28" s="84"/>
      <c r="AK28" s="84"/>
      <c r="AL28" s="84"/>
      <c r="AM28" s="84"/>
      <c r="AN28" s="84"/>
    </row>
    <row r="29" spans="1:40" ht="31.9" customHeight="1" x14ac:dyDescent="0.25">
      <c r="A29" s="20" t="s">
        <v>30</v>
      </c>
      <c r="B29" s="5" t="s">
        <v>48</v>
      </c>
      <c r="C29" s="3" t="s">
        <v>16</v>
      </c>
      <c r="D29" s="3" t="s">
        <v>23</v>
      </c>
      <c r="E29" s="3" t="s">
        <v>18</v>
      </c>
      <c r="F29" s="17" t="s">
        <v>35</v>
      </c>
      <c r="G29" s="4">
        <v>1964</v>
      </c>
      <c r="H29" s="42">
        <v>1119</v>
      </c>
      <c r="I29" s="11">
        <v>600</v>
      </c>
      <c r="J29" s="37" t="s">
        <v>43</v>
      </c>
      <c r="K29" s="24" t="s">
        <v>53</v>
      </c>
      <c r="L29" s="50">
        <f t="shared" ref="L29:L34" si="8">((100+($H29*0.03))*1.15*(1.05^7))</f>
        <v>216.13836397232461</v>
      </c>
      <c r="M29" s="7"/>
      <c r="N29" s="50"/>
      <c r="O29" s="141" t="s">
        <v>68</v>
      </c>
      <c r="P29" s="148" t="s">
        <v>31</v>
      </c>
      <c r="Q29" s="153"/>
      <c r="R29" s="154"/>
      <c r="S29" s="154"/>
      <c r="T29" s="154" t="s">
        <v>31</v>
      </c>
      <c r="U29" s="154"/>
      <c r="V29" s="155"/>
      <c r="W29" s="94">
        <v>28.1</v>
      </c>
      <c r="X29" s="104">
        <v>98.5</v>
      </c>
      <c r="Y29" s="129"/>
      <c r="Z29" s="130"/>
      <c r="AA29" s="130"/>
      <c r="AB29" s="130">
        <v>89.4</v>
      </c>
      <c r="AC29" s="130"/>
      <c r="AD29" s="131"/>
      <c r="AE29" s="176">
        <f t="shared" si="0"/>
        <v>216</v>
      </c>
    </row>
    <row r="30" spans="1:40" ht="31.9" customHeight="1" x14ac:dyDescent="0.25">
      <c r="A30" s="20" t="s">
        <v>30</v>
      </c>
      <c r="B30" s="41" t="s">
        <v>46</v>
      </c>
      <c r="C30" s="35" t="s">
        <v>16</v>
      </c>
      <c r="D30" s="35" t="s">
        <v>11</v>
      </c>
      <c r="E30" s="35" t="s">
        <v>18</v>
      </c>
      <c r="F30" s="45"/>
      <c r="G30" s="37">
        <v>1987</v>
      </c>
      <c r="H30" s="42">
        <v>1920</v>
      </c>
      <c r="I30" s="44">
        <v>600</v>
      </c>
      <c r="J30" s="37" t="s">
        <v>43</v>
      </c>
      <c r="K30" s="40" t="s">
        <v>53</v>
      </c>
      <c r="L30" s="46">
        <f t="shared" si="8"/>
        <v>255.02288060221878</v>
      </c>
      <c r="M30" s="36"/>
      <c r="N30" s="46"/>
      <c r="O30" s="141" t="s">
        <v>68</v>
      </c>
      <c r="P30" s="148" t="s">
        <v>31</v>
      </c>
      <c r="Q30" s="153"/>
      <c r="R30" s="154"/>
      <c r="S30" s="154"/>
      <c r="T30" s="154" t="s">
        <v>31</v>
      </c>
      <c r="U30" s="154"/>
      <c r="V30" s="155"/>
      <c r="W30" s="94">
        <v>33.299999999999997</v>
      </c>
      <c r="X30" s="104">
        <v>98.5</v>
      </c>
      <c r="Y30" s="129"/>
      <c r="Z30" s="130"/>
      <c r="AA30" s="130"/>
      <c r="AB30" s="130">
        <v>123.3</v>
      </c>
      <c r="AC30" s="130"/>
      <c r="AD30" s="131"/>
      <c r="AE30" s="176">
        <f t="shared" si="0"/>
        <v>255.10000000000002</v>
      </c>
    </row>
    <row r="31" spans="1:40" ht="31.9" customHeight="1" x14ac:dyDescent="0.25">
      <c r="A31" s="20" t="s">
        <v>30</v>
      </c>
      <c r="B31" s="41" t="s">
        <v>47</v>
      </c>
      <c r="C31" s="35" t="s">
        <v>16</v>
      </c>
      <c r="D31" s="35" t="s">
        <v>24</v>
      </c>
      <c r="E31" s="35" t="s">
        <v>18</v>
      </c>
      <c r="F31" s="45"/>
      <c r="G31" s="37">
        <v>1987</v>
      </c>
      <c r="H31" s="42">
        <v>1338</v>
      </c>
      <c r="I31" s="44">
        <v>900</v>
      </c>
      <c r="J31" s="37" t="s">
        <v>43</v>
      </c>
      <c r="K31" s="24" t="s">
        <v>53</v>
      </c>
      <c r="L31" s="50">
        <f t="shared" si="8"/>
        <v>226.76971121570389</v>
      </c>
      <c r="M31" s="36"/>
      <c r="N31" s="46"/>
      <c r="O31" s="141" t="s">
        <v>68</v>
      </c>
      <c r="P31" s="148" t="s">
        <v>31</v>
      </c>
      <c r="Q31" s="153"/>
      <c r="R31" s="154"/>
      <c r="S31" s="154"/>
      <c r="T31" s="154" t="s">
        <v>31</v>
      </c>
      <c r="U31" s="154"/>
      <c r="V31" s="155"/>
      <c r="W31" s="94">
        <v>29.6</v>
      </c>
      <c r="X31" s="104">
        <v>98.5</v>
      </c>
      <c r="Y31" s="129"/>
      <c r="Z31" s="130"/>
      <c r="AA31" s="130"/>
      <c r="AB31" s="130">
        <v>98.7</v>
      </c>
      <c r="AC31" s="130"/>
      <c r="AD31" s="131"/>
      <c r="AE31" s="176">
        <f t="shared" si="0"/>
        <v>226.8</v>
      </c>
    </row>
    <row r="32" spans="1:40" ht="31.9" customHeight="1" x14ac:dyDescent="0.25">
      <c r="A32" s="20" t="s">
        <v>30</v>
      </c>
      <c r="B32" s="41" t="s">
        <v>47</v>
      </c>
      <c r="C32" s="35" t="s">
        <v>16</v>
      </c>
      <c r="D32" s="35" t="s">
        <v>25</v>
      </c>
      <c r="E32" s="35" t="s">
        <v>18</v>
      </c>
      <c r="F32" s="45"/>
      <c r="G32" s="37">
        <v>1987</v>
      </c>
      <c r="H32" s="42">
        <v>2179</v>
      </c>
      <c r="I32" s="44">
        <v>900</v>
      </c>
      <c r="J32" s="37" t="s">
        <v>43</v>
      </c>
      <c r="K32" s="24" t="s">
        <v>53</v>
      </c>
      <c r="L32" s="50">
        <f t="shared" si="8"/>
        <v>267.59602642886369</v>
      </c>
      <c r="M32" s="36"/>
      <c r="N32" s="46"/>
      <c r="O32" s="141" t="s">
        <v>68</v>
      </c>
      <c r="P32" s="148" t="s">
        <v>31</v>
      </c>
      <c r="Q32" s="153"/>
      <c r="R32" s="154"/>
      <c r="S32" s="154"/>
      <c r="T32" s="154" t="s">
        <v>31</v>
      </c>
      <c r="U32" s="154"/>
      <c r="V32" s="155"/>
      <c r="W32" s="94">
        <v>34.9</v>
      </c>
      <c r="X32" s="104">
        <v>98.5</v>
      </c>
      <c r="Y32" s="129"/>
      <c r="Z32" s="130"/>
      <c r="AA32" s="130"/>
      <c r="AB32" s="130">
        <v>134.19999999999999</v>
      </c>
      <c r="AC32" s="130"/>
      <c r="AD32" s="131"/>
      <c r="AE32" s="176">
        <f t="shared" si="0"/>
        <v>267.60000000000002</v>
      </c>
    </row>
    <row r="33" spans="1:164" ht="31.9" customHeight="1" x14ac:dyDescent="0.25">
      <c r="A33" s="20" t="s">
        <v>30</v>
      </c>
      <c r="B33" s="41" t="s">
        <v>44</v>
      </c>
      <c r="C33" s="35" t="s">
        <v>16</v>
      </c>
      <c r="D33" s="35" t="s">
        <v>4</v>
      </c>
      <c r="E33" s="35" t="s">
        <v>18</v>
      </c>
      <c r="F33" s="45"/>
      <c r="G33" s="37">
        <v>1994</v>
      </c>
      <c r="H33" s="42">
        <v>466</v>
      </c>
      <c r="I33" s="44">
        <v>450</v>
      </c>
      <c r="J33" s="37" t="s">
        <v>69</v>
      </c>
      <c r="K33" s="24" t="s">
        <v>53</v>
      </c>
      <c r="L33" s="50">
        <f t="shared" si="8"/>
        <v>184.43850210051332</v>
      </c>
      <c r="M33" s="36"/>
      <c r="N33" s="46"/>
      <c r="O33" s="141" t="s">
        <v>68</v>
      </c>
      <c r="P33" s="148" t="s">
        <v>31</v>
      </c>
      <c r="Q33" s="153"/>
      <c r="R33" s="154"/>
      <c r="S33" s="154"/>
      <c r="T33" s="154" t="s">
        <v>31</v>
      </c>
      <c r="U33" s="154"/>
      <c r="V33" s="155"/>
      <c r="W33" s="94">
        <v>24.1</v>
      </c>
      <c r="X33" s="104">
        <v>98.5</v>
      </c>
      <c r="Y33" s="129"/>
      <c r="Z33" s="130"/>
      <c r="AA33" s="130"/>
      <c r="AB33" s="130">
        <v>61.9</v>
      </c>
      <c r="AC33" s="130"/>
      <c r="AD33" s="131"/>
      <c r="AE33" s="176">
        <f t="shared" si="0"/>
        <v>184.5</v>
      </c>
    </row>
    <row r="34" spans="1:164" ht="31.9" customHeight="1" thickBot="1" x14ac:dyDescent="0.3">
      <c r="A34" s="62" t="s">
        <v>30</v>
      </c>
      <c r="B34" s="77" t="s">
        <v>45</v>
      </c>
      <c r="C34" s="56" t="s">
        <v>16</v>
      </c>
      <c r="D34" s="56" t="s">
        <v>4</v>
      </c>
      <c r="E34" s="56" t="s">
        <v>18</v>
      </c>
      <c r="F34" s="78"/>
      <c r="G34" s="57">
        <v>2012</v>
      </c>
      <c r="H34" s="79">
        <v>1252</v>
      </c>
      <c r="I34" s="59">
        <v>900</v>
      </c>
      <c r="J34" s="57" t="s">
        <v>43</v>
      </c>
      <c r="K34" s="60" t="s">
        <v>53</v>
      </c>
      <c r="L34" s="61">
        <f t="shared" si="8"/>
        <v>222.59484426168282</v>
      </c>
      <c r="M34" s="58"/>
      <c r="N34" s="61"/>
      <c r="O34" s="142" t="s">
        <v>68</v>
      </c>
      <c r="P34" s="149" t="s">
        <v>31</v>
      </c>
      <c r="Q34" s="156"/>
      <c r="R34" s="157"/>
      <c r="S34" s="157"/>
      <c r="T34" s="157" t="s">
        <v>31</v>
      </c>
      <c r="U34" s="157"/>
      <c r="V34" s="158"/>
      <c r="W34" s="95">
        <v>29</v>
      </c>
      <c r="X34" s="105">
        <v>98.5</v>
      </c>
      <c r="Y34" s="132"/>
      <c r="Z34" s="133"/>
      <c r="AA34" s="133"/>
      <c r="AB34" s="133">
        <v>95.1</v>
      </c>
      <c r="AC34" s="133"/>
      <c r="AD34" s="134"/>
      <c r="AE34" s="177">
        <f t="shared" si="0"/>
        <v>222.6</v>
      </c>
    </row>
    <row r="35" spans="1:164" ht="19.899999999999999" customHeight="1" x14ac:dyDescent="0.25">
      <c r="V35" s="81" t="s">
        <v>113</v>
      </c>
      <c r="W35" s="136">
        <f>SUM(W29:W34)</f>
        <v>179</v>
      </c>
      <c r="X35" s="135">
        <f>SUM(X29:X34)</f>
        <v>591</v>
      </c>
      <c r="Y35" s="289">
        <f>SUM(AI35:AN35)</f>
        <v>602.59999999999991</v>
      </c>
      <c r="Z35" s="290"/>
      <c r="AA35" s="290"/>
      <c r="AB35" s="290"/>
      <c r="AC35" s="290"/>
      <c r="AD35" s="291"/>
      <c r="AE35" s="181">
        <f>W35+X35+Y35</f>
        <v>1372.6</v>
      </c>
      <c r="AF35" s="1"/>
      <c r="AG35" s="1"/>
      <c r="AH35" s="1"/>
      <c r="AI35" s="84">
        <f t="shared" ref="AI35:AN35" si="9">SUM(Y29:Y34)</f>
        <v>0</v>
      </c>
      <c r="AJ35" s="84">
        <f t="shared" si="9"/>
        <v>0</v>
      </c>
      <c r="AK35" s="84">
        <f t="shared" si="9"/>
        <v>0</v>
      </c>
      <c r="AL35" s="84">
        <f t="shared" si="9"/>
        <v>602.59999999999991</v>
      </c>
      <c r="AM35" s="84">
        <f t="shared" si="9"/>
        <v>0</v>
      </c>
      <c r="AN35" s="84">
        <f t="shared" si="9"/>
        <v>0</v>
      </c>
    </row>
    <row r="36" spans="1:164" s="34" customFormat="1" ht="19.899999999999999" customHeight="1" x14ac:dyDescent="0.25">
      <c r="V36" s="89" t="s">
        <v>115</v>
      </c>
      <c r="W36" s="98">
        <v>50</v>
      </c>
      <c r="X36" s="108">
        <v>100</v>
      </c>
      <c r="Y36" s="292">
        <v>0</v>
      </c>
      <c r="Z36" s="292"/>
      <c r="AA36" s="292"/>
      <c r="AB36" s="292"/>
      <c r="AC36" s="292"/>
      <c r="AD36" s="292"/>
      <c r="AE36" s="179">
        <f>W36+X36+Y36</f>
        <v>150</v>
      </c>
      <c r="AF36" s="21"/>
      <c r="AG36" s="1"/>
      <c r="AH36" s="1"/>
      <c r="AI36" s="84"/>
      <c r="AJ36" s="84"/>
      <c r="AK36" s="84"/>
      <c r="AL36" s="84"/>
      <c r="AM36" s="84"/>
      <c r="AN36" s="84"/>
    </row>
    <row r="37" spans="1:164" s="34" customFormat="1" ht="19.899999999999999" customHeight="1" x14ac:dyDescent="0.25">
      <c r="V37" s="89" t="s">
        <v>118</v>
      </c>
      <c r="W37" s="98">
        <f>W35+W36</f>
        <v>229</v>
      </c>
      <c r="X37" s="108">
        <f>X35+X36</f>
        <v>691</v>
      </c>
      <c r="Y37" s="292">
        <f>Y35+Y36</f>
        <v>602.59999999999991</v>
      </c>
      <c r="Z37" s="292"/>
      <c r="AA37" s="292"/>
      <c r="AB37" s="292"/>
      <c r="AC37" s="292"/>
      <c r="AD37" s="292"/>
      <c r="AE37" s="179">
        <f t="shared" ref="AE37:AE39" si="10">W37+X37+Y37</f>
        <v>1522.6</v>
      </c>
      <c r="AF37" s="21"/>
      <c r="AG37" s="1"/>
      <c r="AH37" s="1"/>
      <c r="AI37" s="84"/>
      <c r="AJ37" s="84"/>
      <c r="AK37" s="84"/>
      <c r="AL37" s="84"/>
      <c r="AM37" s="84"/>
      <c r="AN37" s="84"/>
    </row>
    <row r="38" spans="1:164" s="34" customFormat="1" ht="19.899999999999999" customHeight="1" x14ac:dyDescent="0.25">
      <c r="V38" s="89" t="s">
        <v>116</v>
      </c>
      <c r="W38" s="98">
        <f>W37*0.07</f>
        <v>16.03</v>
      </c>
      <c r="X38" s="108">
        <f>X37*0.07</f>
        <v>48.370000000000005</v>
      </c>
      <c r="Y38" s="292">
        <f>Y37*0.07</f>
        <v>42.181999999999995</v>
      </c>
      <c r="Z38" s="292"/>
      <c r="AA38" s="292"/>
      <c r="AB38" s="292"/>
      <c r="AC38" s="292"/>
      <c r="AD38" s="292"/>
      <c r="AE38" s="179">
        <f t="shared" si="10"/>
        <v>106.58199999999999</v>
      </c>
      <c r="AF38" s="21"/>
      <c r="AG38" s="1"/>
      <c r="AH38" s="1"/>
      <c r="AI38" s="84"/>
      <c r="AJ38" s="84"/>
      <c r="AK38" s="84"/>
      <c r="AL38" s="84"/>
      <c r="AM38" s="84"/>
      <c r="AN38" s="84"/>
    </row>
    <row r="39" spans="1:164" s="34" customFormat="1" ht="19.899999999999999" customHeight="1" x14ac:dyDescent="0.25">
      <c r="V39" s="89" t="s">
        <v>118</v>
      </c>
      <c r="W39" s="98">
        <f>W37+W38</f>
        <v>245.03</v>
      </c>
      <c r="X39" s="108">
        <f>X37+X38</f>
        <v>739.37</v>
      </c>
      <c r="Y39" s="292">
        <f>Y37+Y38</f>
        <v>644.78199999999993</v>
      </c>
      <c r="Z39" s="292"/>
      <c r="AA39" s="292"/>
      <c r="AB39" s="292"/>
      <c r="AC39" s="292"/>
      <c r="AD39" s="292"/>
      <c r="AE39" s="179">
        <f t="shared" si="10"/>
        <v>1629.1819999999998</v>
      </c>
      <c r="AF39" s="21"/>
      <c r="AG39" s="1"/>
      <c r="AH39" s="1"/>
      <c r="AI39" s="84"/>
      <c r="AJ39" s="84"/>
      <c r="AK39" s="84"/>
      <c r="AL39" s="84"/>
      <c r="AM39" s="84"/>
      <c r="AN39" s="84"/>
    </row>
    <row r="40" spans="1:164" s="34" customFormat="1" ht="19.899999999999999" customHeight="1" x14ac:dyDescent="0.25">
      <c r="V40" s="89" t="s">
        <v>119</v>
      </c>
      <c r="W40" s="97">
        <f>0.0125*W39</f>
        <v>3.062875</v>
      </c>
      <c r="X40" s="107">
        <f>0.0125*X39</f>
        <v>9.2421249999999997</v>
      </c>
      <c r="Y40" s="242">
        <f>0.0125*Y39</f>
        <v>8.0597750000000001</v>
      </c>
      <c r="Z40" s="242"/>
      <c r="AA40" s="242"/>
      <c r="AB40" s="242"/>
      <c r="AC40" s="242"/>
      <c r="AD40" s="242"/>
      <c r="AE40" s="178">
        <f>W40+X40+Y40</f>
        <v>20.364775000000002</v>
      </c>
      <c r="AF40" s="21"/>
      <c r="AG40" s="1"/>
      <c r="AH40" s="1"/>
      <c r="AI40" s="84"/>
      <c r="AJ40" s="84"/>
      <c r="AK40" s="84"/>
      <c r="AL40" s="84"/>
      <c r="AM40" s="84"/>
      <c r="AN40" s="84"/>
    </row>
    <row r="41" spans="1:164" s="34" customFormat="1" ht="19.899999999999999" customHeight="1" x14ac:dyDescent="0.25">
      <c r="V41" s="89" t="s">
        <v>120</v>
      </c>
      <c r="W41" s="93"/>
      <c r="X41" s="109">
        <f>0.02*X35</f>
        <v>11.82</v>
      </c>
      <c r="Y41" s="241"/>
      <c r="Z41" s="241"/>
      <c r="AA41" s="241"/>
      <c r="AB41" s="241"/>
      <c r="AC41" s="241"/>
      <c r="AD41" s="241"/>
      <c r="AE41" s="175">
        <f t="shared" ref="AE41:AE42" si="11">W41+X41+Y41</f>
        <v>11.82</v>
      </c>
      <c r="AF41" s="21"/>
      <c r="AG41" s="1"/>
      <c r="AH41" s="1"/>
      <c r="AI41" s="84"/>
      <c r="AJ41" s="84"/>
      <c r="AK41" s="84"/>
      <c r="AL41" s="84"/>
      <c r="AM41" s="84"/>
      <c r="AN41" s="84"/>
    </row>
    <row r="42" spans="1:164" s="34" customFormat="1" ht="19.899999999999999" customHeight="1" x14ac:dyDescent="0.25">
      <c r="V42" s="89" t="s">
        <v>117</v>
      </c>
      <c r="W42" s="91">
        <f>W39+W40</f>
        <v>248.09287499999999</v>
      </c>
      <c r="X42" s="110">
        <f>X39+X40+X41</f>
        <v>760.43212500000004</v>
      </c>
      <c r="Y42" s="285">
        <f>Y39+Y40</f>
        <v>652.84177499999987</v>
      </c>
      <c r="Z42" s="285"/>
      <c r="AA42" s="285"/>
      <c r="AB42" s="285"/>
      <c r="AC42" s="285"/>
      <c r="AD42" s="285"/>
      <c r="AE42" s="180">
        <f t="shared" si="11"/>
        <v>1661.366775</v>
      </c>
      <c r="AF42" s="21"/>
      <c r="AG42" s="1"/>
      <c r="AH42" s="1"/>
      <c r="AI42" s="84"/>
      <c r="AJ42" s="84"/>
      <c r="AK42" s="84"/>
      <c r="AL42" s="84"/>
      <c r="AM42" s="84"/>
      <c r="AN42" s="84"/>
    </row>
    <row r="43" spans="1:164" s="34" customFormat="1" x14ac:dyDescent="0.25">
      <c r="A43" s="63" t="s">
        <v>71</v>
      </c>
      <c r="B43" s="2"/>
      <c r="D43" s="63"/>
      <c r="E43" s="2"/>
      <c r="F43" s="23"/>
      <c r="G43" s="23"/>
      <c r="H43" s="23"/>
      <c r="FD43" s="2"/>
      <c r="FE43" s="2"/>
      <c r="FF43" s="2"/>
      <c r="FG43" s="2"/>
      <c r="FH43" s="2"/>
    </row>
    <row r="44" spans="1:164" s="34" customFormat="1" x14ac:dyDescent="0.25">
      <c r="A44" s="64" t="s">
        <v>72</v>
      </c>
      <c r="B44" s="65" t="s">
        <v>73</v>
      </c>
      <c r="D44" s="64" t="s">
        <v>43</v>
      </c>
      <c r="E44" s="218" t="s">
        <v>74</v>
      </c>
      <c r="F44" s="219"/>
      <c r="G44" s="219"/>
      <c r="H44" s="219"/>
      <c r="I44" s="219"/>
      <c r="J44" s="220"/>
    </row>
    <row r="45" spans="1:164" s="34" customFormat="1" x14ac:dyDescent="0.25">
      <c r="A45" s="66" t="s">
        <v>75</v>
      </c>
      <c r="B45" s="67" t="s">
        <v>76</v>
      </c>
      <c r="D45" s="66" t="s">
        <v>69</v>
      </c>
      <c r="E45" s="221" t="s">
        <v>77</v>
      </c>
      <c r="F45" s="222"/>
      <c r="G45" s="222"/>
      <c r="H45" s="222"/>
      <c r="I45" s="222"/>
      <c r="J45" s="223"/>
    </row>
    <row r="46" spans="1:164" s="34" customFormat="1" x14ac:dyDescent="0.25">
      <c r="A46" s="66" t="s">
        <v>78</v>
      </c>
      <c r="B46" s="67" t="s">
        <v>79</v>
      </c>
      <c r="D46" s="66" t="s">
        <v>80</v>
      </c>
      <c r="E46" s="221" t="s">
        <v>81</v>
      </c>
      <c r="F46" s="222"/>
      <c r="G46" s="222"/>
      <c r="H46" s="222"/>
      <c r="I46" s="222"/>
      <c r="J46" s="223"/>
    </row>
    <row r="47" spans="1:164" s="34" customFormat="1" x14ac:dyDescent="0.25">
      <c r="A47" s="66" t="s">
        <v>53</v>
      </c>
      <c r="B47" s="67" t="s">
        <v>82</v>
      </c>
      <c r="D47" s="66" t="s">
        <v>8</v>
      </c>
      <c r="E47" s="221" t="s">
        <v>83</v>
      </c>
      <c r="F47" s="222"/>
      <c r="G47" s="222"/>
      <c r="H47" s="222"/>
      <c r="I47" s="222"/>
      <c r="J47" s="223"/>
    </row>
    <row r="48" spans="1:164" s="34" customFormat="1" x14ac:dyDescent="0.25">
      <c r="A48" s="66" t="s">
        <v>84</v>
      </c>
      <c r="B48" s="67" t="s">
        <v>85</v>
      </c>
      <c r="D48" s="68" t="s">
        <v>86</v>
      </c>
      <c r="E48" s="221" t="s">
        <v>87</v>
      </c>
      <c r="F48" s="222"/>
      <c r="G48" s="222"/>
      <c r="H48" s="222"/>
      <c r="I48" s="222"/>
      <c r="J48" s="223"/>
    </row>
    <row r="49" spans="1:10" s="34" customFormat="1" x14ac:dyDescent="0.25">
      <c r="A49" s="69" t="s">
        <v>9</v>
      </c>
      <c r="B49" s="67" t="s">
        <v>88</v>
      </c>
      <c r="D49" s="68" t="s">
        <v>89</v>
      </c>
      <c r="E49" s="221" t="s">
        <v>90</v>
      </c>
      <c r="F49" s="222"/>
      <c r="G49" s="222"/>
      <c r="H49" s="222"/>
      <c r="I49" s="222"/>
      <c r="J49" s="223"/>
    </row>
    <row r="50" spans="1:10" s="34" customFormat="1" x14ac:dyDescent="0.25">
      <c r="A50" s="66" t="s">
        <v>12</v>
      </c>
      <c r="B50" s="67" t="s">
        <v>91</v>
      </c>
      <c r="D50" s="74" t="s">
        <v>100</v>
      </c>
      <c r="E50" s="224" t="s">
        <v>101</v>
      </c>
      <c r="F50" s="225"/>
      <c r="G50" s="225"/>
      <c r="H50" s="225"/>
      <c r="I50" s="225"/>
      <c r="J50" s="226"/>
    </row>
    <row r="51" spans="1:10" s="34" customFormat="1" x14ac:dyDescent="0.25">
      <c r="A51" s="66" t="s">
        <v>32</v>
      </c>
      <c r="B51" s="67" t="s">
        <v>92</v>
      </c>
      <c r="D51" s="64" t="s">
        <v>102</v>
      </c>
      <c r="E51" s="218" t="s">
        <v>103</v>
      </c>
      <c r="F51" s="219"/>
      <c r="G51" s="219"/>
      <c r="H51" s="219"/>
      <c r="I51" s="219"/>
      <c r="J51" s="220"/>
    </row>
    <row r="52" spans="1:10" s="34" customFormat="1" x14ac:dyDescent="0.25">
      <c r="A52" s="70" t="s">
        <v>93</v>
      </c>
      <c r="B52" s="67" t="s">
        <v>94</v>
      </c>
      <c r="D52" s="71" t="s">
        <v>104</v>
      </c>
      <c r="E52" s="221" t="s">
        <v>105</v>
      </c>
      <c r="F52" s="222"/>
      <c r="G52" s="222"/>
      <c r="H52" s="222"/>
      <c r="I52" s="222"/>
      <c r="J52" s="223"/>
    </row>
    <row r="53" spans="1:10" s="34" customFormat="1" x14ac:dyDescent="0.25">
      <c r="A53" s="70" t="s">
        <v>95</v>
      </c>
      <c r="B53" s="67" t="s">
        <v>96</v>
      </c>
      <c r="D53" s="69" t="s">
        <v>106</v>
      </c>
      <c r="E53" s="221" t="s">
        <v>107</v>
      </c>
      <c r="F53" s="222"/>
      <c r="G53" s="222"/>
      <c r="H53" s="222"/>
      <c r="I53" s="222"/>
      <c r="J53" s="223"/>
    </row>
    <row r="54" spans="1:10" s="34" customFormat="1" x14ac:dyDescent="0.25">
      <c r="A54" s="66" t="s">
        <v>97</v>
      </c>
      <c r="B54" s="67" t="s">
        <v>98</v>
      </c>
      <c r="D54" s="72" t="s">
        <v>108</v>
      </c>
      <c r="E54" s="221" t="s">
        <v>109</v>
      </c>
      <c r="F54" s="222"/>
      <c r="G54" s="222"/>
      <c r="H54" s="222"/>
      <c r="I54" s="222"/>
      <c r="J54" s="223"/>
    </row>
    <row r="55" spans="1:10" s="34" customFormat="1" x14ac:dyDescent="0.25">
      <c r="A55" s="75" t="s">
        <v>55</v>
      </c>
      <c r="B55" s="76" t="s">
        <v>99</v>
      </c>
      <c r="D55" s="73" t="s">
        <v>110</v>
      </c>
      <c r="E55" s="224" t="s">
        <v>111</v>
      </c>
      <c r="F55" s="225"/>
      <c r="G55" s="225"/>
      <c r="H55" s="225"/>
      <c r="I55" s="225"/>
      <c r="J55" s="226"/>
    </row>
  </sheetData>
  <customSheetViews>
    <customSheetView guid="{7124D9F1-5A33-4597-97DF-ABDBE9B72C39}">
      <selection activeCell="N52" sqref="N52"/>
      <pageMargins left="0.7" right="0.7" top="0.75" bottom="0.75" header="0.3" footer="0.3"/>
      <pageSetup orientation="portrait" r:id="rId1"/>
    </customSheetView>
    <customSheetView guid="{E7DDA998-D839-4F95-9EC4-28106F093868}" hiddenColumns="1">
      <selection activeCell="J37" sqref="J36:J37"/>
      <pageMargins left="0.7" right="0.7" top="0.75" bottom="0.75" header="0.3" footer="0.3"/>
      <pageSetup orientation="portrait" r:id="rId2"/>
    </customSheetView>
    <customSheetView guid="{A030FAB7-BDF2-4B24-9D1A-53FB783C94EF}" hiddenColumns="1">
      <selection activeCell="AD37" sqref="AD37"/>
      <pageMargins left="0.7" right="0.7" top="0.75" bottom="0.75" header="0.3" footer="0.3"/>
      <pageSetup orientation="portrait" r:id="rId3"/>
    </customSheetView>
    <customSheetView guid="{E39FABDC-03A8-4880-A196-0C1971F11B8C}" hiddenColumns="1">
      <selection activeCell="AP35" sqref="AP34:AP35"/>
      <pageMargins left="0.7" right="0.7" top="0.75" bottom="0.75" header="0.3" footer="0.3"/>
      <pageSetup orientation="portrait" r:id="rId4"/>
    </customSheetView>
  </customSheetViews>
  <mergeCells count="105">
    <mergeCell ref="Y41:AD41"/>
    <mergeCell ref="Y42:AD42"/>
    <mergeCell ref="Y20:AD20"/>
    <mergeCell ref="Y35:AD35"/>
    <mergeCell ref="Y21:AD21"/>
    <mergeCell ref="Y23:AD23"/>
    <mergeCell ref="Y24:AD24"/>
    <mergeCell ref="Y25:AD25"/>
    <mergeCell ref="Y27:AD27"/>
    <mergeCell ref="Y22:AD22"/>
    <mergeCell ref="Y36:AD36"/>
    <mergeCell ref="Y37:AD37"/>
    <mergeCell ref="Y38:AD38"/>
    <mergeCell ref="Y39:AD39"/>
    <mergeCell ref="A9:A10"/>
    <mergeCell ref="B9:B10"/>
    <mergeCell ref="C9:C10"/>
    <mergeCell ref="D9:D10"/>
    <mergeCell ref="E9:E10"/>
    <mergeCell ref="A7:A8"/>
    <mergeCell ref="B7:B8"/>
    <mergeCell ref="C7:C8"/>
    <mergeCell ref="D7:D8"/>
    <mergeCell ref="E7:E8"/>
    <mergeCell ref="I15:I16"/>
    <mergeCell ref="H15:H16"/>
    <mergeCell ref="G15:G16"/>
    <mergeCell ref="F15:F16"/>
    <mergeCell ref="K7:K8"/>
    <mergeCell ref="L7:L8"/>
    <mergeCell ref="E15:E16"/>
    <mergeCell ref="D15:D16"/>
    <mergeCell ref="D13:D14"/>
    <mergeCell ref="H7:H8"/>
    <mergeCell ref="I7:I8"/>
    <mergeCell ref="J7:J8"/>
    <mergeCell ref="F9:F10"/>
    <mergeCell ref="G9:G10"/>
    <mergeCell ref="H9:H10"/>
    <mergeCell ref="B11:B12"/>
    <mergeCell ref="A11:A12"/>
    <mergeCell ref="B15:B16"/>
    <mergeCell ref="A15:A16"/>
    <mergeCell ref="B13:B14"/>
    <mergeCell ref="A13:A14"/>
    <mergeCell ref="H11:H12"/>
    <mergeCell ref="E13:E14"/>
    <mergeCell ref="G11:G12"/>
    <mergeCell ref="F11:F12"/>
    <mergeCell ref="G13:G14"/>
    <mergeCell ref="F13:F14"/>
    <mergeCell ref="E11:E12"/>
    <mergeCell ref="H13:H14"/>
    <mergeCell ref="C13:C14"/>
    <mergeCell ref="D11:D12"/>
    <mergeCell ref="C11:C12"/>
    <mergeCell ref="C15:C16"/>
    <mergeCell ref="E55:J55"/>
    <mergeCell ref="E54:J54"/>
    <mergeCell ref="E53:J53"/>
    <mergeCell ref="E52:J52"/>
    <mergeCell ref="E51:J51"/>
    <mergeCell ref="W2:AD3"/>
    <mergeCell ref="O4:O5"/>
    <mergeCell ref="Q4:V4"/>
    <mergeCell ref="P4:P5"/>
    <mergeCell ref="E2:G2"/>
    <mergeCell ref="H4:J4"/>
    <mergeCell ref="K2:L3"/>
    <mergeCell ref="M2:N3"/>
    <mergeCell ref="M4:N4"/>
    <mergeCell ref="F4:G4"/>
    <mergeCell ref="K4:L4"/>
    <mergeCell ref="I9:I10"/>
    <mergeCell ref="K11:K12"/>
    <mergeCell ref="J11:J12"/>
    <mergeCell ref="I11:I12"/>
    <mergeCell ref="K13:K14"/>
    <mergeCell ref="J13:J14"/>
    <mergeCell ref="I13:I14"/>
    <mergeCell ref="F7:F8"/>
    <mergeCell ref="E44:J44"/>
    <mergeCell ref="E45:J45"/>
    <mergeCell ref="E46:J46"/>
    <mergeCell ref="E47:J47"/>
    <mergeCell ref="E48:J48"/>
    <mergeCell ref="E49:J49"/>
    <mergeCell ref="E50:J50"/>
    <mergeCell ref="AE2:AE5"/>
    <mergeCell ref="O7:O8"/>
    <mergeCell ref="O9:O10"/>
    <mergeCell ref="W4:W5"/>
    <mergeCell ref="X4:X5"/>
    <mergeCell ref="Y4:AD4"/>
    <mergeCell ref="L9:L10"/>
    <mergeCell ref="L13:L14"/>
    <mergeCell ref="Y26:AD26"/>
    <mergeCell ref="Y40:AD40"/>
    <mergeCell ref="L11:L12"/>
    <mergeCell ref="J9:J10"/>
    <mergeCell ref="K9:K10"/>
    <mergeCell ref="G7:G8"/>
    <mergeCell ref="K15:K16"/>
    <mergeCell ref="L15:L16"/>
    <mergeCell ref="J15:J16"/>
  </mergeCells>
  <pageMargins left="1.25" right="0.25" top="0.25" bottom="0.5" header="0" footer="0"/>
  <pageSetup paperSize="17" scale="66" orientation="landscape" r:id="rId5"/>
  <headerFooter>
    <oddFooter>&amp;L&amp;Z&amp;F</oddFooter>
  </headerFooter>
  <colBreaks count="1" manualBreakCount="1">
    <brk id="12" max="54" man="1"/>
  </colBreaks>
  <ignoredErrors>
    <ignoredError sqref="N12:N13 N15 W23:AD23 W38:AD39 X27 X42" formula="1"/>
    <ignoredError sqref="D51" numberStoredAsText="1"/>
  </ignoredErrors>
  <legacy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H52"/>
  <sheetViews>
    <sheetView showGridLines="0" zoomScale="80" zoomScaleNormal="80" zoomScaleSheetLayoutView="40" workbookViewId="0">
      <selection activeCell="B6" sqref="B6:J31"/>
    </sheetView>
  </sheetViews>
  <sheetFormatPr defaultColWidth="9.140625" defaultRowHeight="15" x14ac:dyDescent="0.25"/>
  <cols>
    <col min="1" max="1" width="11.140625" style="34" customWidth="1"/>
    <col min="2" max="2" width="38.28515625" style="34" customWidth="1"/>
    <col min="3" max="3" width="7.7109375" style="34" customWidth="1"/>
    <col min="4" max="4" width="11.85546875" style="34" customWidth="1"/>
    <col min="5" max="5" width="11.7109375" style="34" customWidth="1"/>
    <col min="6" max="6" width="10.7109375" style="34" customWidth="1"/>
    <col min="7" max="7" width="5.7109375" style="34" customWidth="1"/>
    <col min="8" max="8" width="6.7109375" style="34" customWidth="1"/>
    <col min="9" max="9" width="5.7109375" style="34" customWidth="1"/>
    <col min="10" max="10" width="6.7109375" style="34" customWidth="1"/>
    <col min="11" max="14" width="7.28515625" style="34" customWidth="1"/>
    <col min="15" max="15" width="10.140625" style="34" customWidth="1"/>
    <col min="16" max="16" width="9.140625" style="34"/>
    <col min="17" max="21" width="6.7109375" style="34" customWidth="1"/>
    <col min="22" max="22" width="6.7109375" style="34" hidden="1" customWidth="1"/>
    <col min="23" max="23" width="10.140625" style="34" customWidth="1"/>
    <col min="24" max="24" width="9.140625" style="34"/>
    <col min="25" max="29" width="6.7109375" style="34" customWidth="1"/>
    <col min="30" max="30" width="6.7109375" style="34" hidden="1" customWidth="1"/>
    <col min="31" max="34" width="9.140625" style="34"/>
    <col min="35" max="40" width="0" style="34" hidden="1" customWidth="1"/>
    <col min="41" max="16384" width="9.140625" style="34"/>
  </cols>
  <sheetData>
    <row r="1" spans="1:31" ht="18" customHeight="1" thickBot="1" x14ac:dyDescent="0.3">
      <c r="A1" s="29" t="s">
        <v>59</v>
      </c>
      <c r="C1" s="1"/>
      <c r="D1" s="21"/>
      <c r="E1" s="21"/>
      <c r="F1" s="21"/>
      <c r="G1" s="22"/>
      <c r="H1" s="22"/>
      <c r="I1" s="1"/>
      <c r="J1" s="21"/>
      <c r="K1" s="23"/>
      <c r="L1" s="1"/>
      <c r="M1" s="1"/>
      <c r="N1" s="1"/>
    </row>
    <row r="2" spans="1:31" ht="12" customHeight="1" x14ac:dyDescent="0.25">
      <c r="A2" s="32"/>
      <c r="C2" s="21"/>
      <c r="D2" s="31"/>
      <c r="E2" s="258"/>
      <c r="F2" s="258"/>
      <c r="G2" s="258"/>
      <c r="H2" s="190"/>
      <c r="I2" s="21"/>
      <c r="J2" s="30"/>
      <c r="K2" s="262">
        <v>2020</v>
      </c>
      <c r="L2" s="263"/>
      <c r="M2" s="266">
        <v>2021</v>
      </c>
      <c r="N2" s="267"/>
      <c r="W2" s="249" t="s">
        <v>112</v>
      </c>
      <c r="X2" s="250"/>
      <c r="Y2" s="250"/>
      <c r="Z2" s="250"/>
      <c r="AA2" s="250"/>
      <c r="AB2" s="250"/>
      <c r="AC2" s="250"/>
      <c r="AD2" s="250"/>
      <c r="AE2" s="227" t="s">
        <v>52</v>
      </c>
    </row>
    <row r="3" spans="1:31" ht="6" customHeight="1" thickBot="1" x14ac:dyDescent="0.3">
      <c r="I3" s="28"/>
      <c r="J3" s="28"/>
      <c r="K3" s="264"/>
      <c r="L3" s="265"/>
      <c r="M3" s="268"/>
      <c r="N3" s="269"/>
      <c r="W3" s="251"/>
      <c r="X3" s="252"/>
      <c r="Y3" s="252"/>
      <c r="Z3" s="252"/>
      <c r="AA3" s="252"/>
      <c r="AB3" s="252"/>
      <c r="AC3" s="252"/>
      <c r="AD3" s="252"/>
      <c r="AE3" s="228"/>
    </row>
    <row r="4" spans="1:31" ht="15.95" customHeight="1" x14ac:dyDescent="0.25">
      <c r="A4" s="8"/>
      <c r="B4" s="9"/>
      <c r="C4" s="10"/>
      <c r="D4" s="33"/>
      <c r="E4" s="6"/>
      <c r="F4" s="260" t="s">
        <v>37</v>
      </c>
      <c r="G4" s="261"/>
      <c r="H4" s="259" t="s">
        <v>6</v>
      </c>
      <c r="I4" s="260"/>
      <c r="J4" s="261"/>
      <c r="K4" s="272" t="s">
        <v>40</v>
      </c>
      <c r="L4" s="271"/>
      <c r="M4" s="270" t="s">
        <v>40</v>
      </c>
      <c r="N4" s="271"/>
      <c r="O4" s="253" t="s">
        <v>56</v>
      </c>
      <c r="P4" s="257" t="s">
        <v>57</v>
      </c>
      <c r="Q4" s="254" t="s">
        <v>70</v>
      </c>
      <c r="R4" s="255"/>
      <c r="S4" s="255"/>
      <c r="T4" s="255"/>
      <c r="U4" s="255"/>
      <c r="V4" s="256"/>
      <c r="W4" s="232" t="s">
        <v>56</v>
      </c>
      <c r="X4" s="234" t="s">
        <v>57</v>
      </c>
      <c r="Y4" s="236" t="s">
        <v>70</v>
      </c>
      <c r="Z4" s="237"/>
      <c r="AA4" s="237"/>
      <c r="AB4" s="237"/>
      <c r="AC4" s="237"/>
      <c r="AD4" s="238"/>
      <c r="AE4" s="228"/>
    </row>
    <row r="5" spans="1:31" ht="26.1" customHeight="1" thickBot="1" x14ac:dyDescent="0.3">
      <c r="A5" s="12" t="s">
        <v>13</v>
      </c>
      <c r="B5" s="13" t="s">
        <v>0</v>
      </c>
      <c r="C5" s="14" t="s">
        <v>17</v>
      </c>
      <c r="D5" s="18" t="s">
        <v>3</v>
      </c>
      <c r="E5" s="15" t="s">
        <v>1</v>
      </c>
      <c r="F5" s="27" t="s">
        <v>38</v>
      </c>
      <c r="G5" s="19" t="s">
        <v>39</v>
      </c>
      <c r="H5" s="27" t="s">
        <v>42</v>
      </c>
      <c r="I5" s="47" t="s">
        <v>50</v>
      </c>
      <c r="J5" s="19" t="s">
        <v>51</v>
      </c>
      <c r="K5" s="25" t="s">
        <v>38</v>
      </c>
      <c r="L5" s="49" t="s">
        <v>41</v>
      </c>
      <c r="M5" s="48" t="s">
        <v>38</v>
      </c>
      <c r="N5" s="49" t="s">
        <v>41</v>
      </c>
      <c r="O5" s="233"/>
      <c r="P5" s="235"/>
      <c r="Q5" s="111" t="s">
        <v>54</v>
      </c>
      <c r="R5" s="112" t="s">
        <v>55</v>
      </c>
      <c r="S5" s="112" t="s">
        <v>32</v>
      </c>
      <c r="T5" s="112" t="s">
        <v>53</v>
      </c>
      <c r="U5" s="112" t="s">
        <v>9</v>
      </c>
      <c r="V5" s="137" t="s">
        <v>12</v>
      </c>
      <c r="W5" s="233"/>
      <c r="X5" s="235"/>
      <c r="Y5" s="111" t="s">
        <v>54</v>
      </c>
      <c r="Z5" s="112" t="s">
        <v>55</v>
      </c>
      <c r="AA5" s="112" t="s">
        <v>32</v>
      </c>
      <c r="AB5" s="112" t="s">
        <v>53</v>
      </c>
      <c r="AC5" s="112" t="s">
        <v>9</v>
      </c>
      <c r="AD5" s="113" t="s">
        <v>12</v>
      </c>
      <c r="AE5" s="229"/>
    </row>
    <row r="6" spans="1:31" s="1" customFormat="1" ht="16.149999999999999" customHeight="1" x14ac:dyDescent="0.25">
      <c r="A6" s="279" t="s">
        <v>60</v>
      </c>
      <c r="B6" s="277" t="s">
        <v>61</v>
      </c>
      <c r="C6" s="283" t="s">
        <v>15</v>
      </c>
      <c r="D6" s="283" t="s">
        <v>4</v>
      </c>
      <c r="E6" s="283" t="s">
        <v>10</v>
      </c>
      <c r="F6" s="275" t="s">
        <v>34</v>
      </c>
      <c r="G6" s="247">
        <v>1996</v>
      </c>
      <c r="H6" s="281">
        <v>176</v>
      </c>
      <c r="I6" s="273">
        <v>500</v>
      </c>
      <c r="J6" s="243" t="s">
        <v>7</v>
      </c>
      <c r="K6" s="245"/>
      <c r="L6" s="239"/>
      <c r="M6" s="54" t="s">
        <v>54</v>
      </c>
      <c r="N6" s="51">
        <f>(0.5*((2*0.75*(51*(1.05^(2021-2016))))+(1*(59*(1.05^(2021-2018))))+(2*(103*(1.05^(2021-2018))))+(2*(47*(1.05^(2021-2018))))))</f>
        <v>256.61145726562506</v>
      </c>
      <c r="O6" s="230" t="s">
        <v>68</v>
      </c>
      <c r="P6" s="144" t="s">
        <v>31</v>
      </c>
      <c r="Q6" s="162" t="s">
        <v>31</v>
      </c>
      <c r="R6" s="163"/>
      <c r="S6" s="163"/>
      <c r="T6" s="163"/>
      <c r="U6" s="163"/>
      <c r="V6" s="164"/>
      <c r="W6" s="92">
        <v>48.8</v>
      </c>
      <c r="X6" s="100">
        <v>153.4</v>
      </c>
      <c r="Y6" s="117">
        <v>54.4</v>
      </c>
      <c r="Z6" s="118"/>
      <c r="AA6" s="118"/>
      <c r="AB6" s="118"/>
      <c r="AC6" s="118"/>
      <c r="AD6" s="119"/>
      <c r="AE6" s="172">
        <f t="shared" ref="AE6:AE31" si="0">W6+X6+Y6+Z6+AA6+AB6+AC6+AD6</f>
        <v>256.59999999999997</v>
      </c>
    </row>
    <row r="7" spans="1:31" s="1" customFormat="1" ht="16.149999999999999" customHeight="1" x14ac:dyDescent="0.25">
      <c r="A7" s="280"/>
      <c r="B7" s="278"/>
      <c r="C7" s="284"/>
      <c r="D7" s="284"/>
      <c r="E7" s="284"/>
      <c r="F7" s="276"/>
      <c r="G7" s="248"/>
      <c r="H7" s="282"/>
      <c r="I7" s="274"/>
      <c r="J7" s="244"/>
      <c r="K7" s="246"/>
      <c r="L7" s="240"/>
      <c r="M7" s="187" t="s">
        <v>32</v>
      </c>
      <c r="N7" s="52">
        <f>6*(1.05^(2021-2018))</f>
        <v>6.9457500000000003</v>
      </c>
      <c r="O7" s="231"/>
      <c r="P7" s="145"/>
      <c r="Q7" s="150"/>
      <c r="R7" s="151"/>
      <c r="S7" s="151" t="s">
        <v>31</v>
      </c>
      <c r="T7" s="151"/>
      <c r="U7" s="151"/>
      <c r="V7" s="152"/>
      <c r="W7" s="93"/>
      <c r="X7" s="101"/>
      <c r="Y7" s="120"/>
      <c r="Z7" s="121"/>
      <c r="AA7" s="121">
        <v>7</v>
      </c>
      <c r="AB7" s="121"/>
      <c r="AC7" s="121"/>
      <c r="AD7" s="122"/>
      <c r="AE7" s="173">
        <f t="shared" si="0"/>
        <v>7</v>
      </c>
    </row>
    <row r="8" spans="1:31" s="1" customFormat="1" ht="16.149999999999999" customHeight="1" x14ac:dyDescent="0.25">
      <c r="A8" s="279" t="s">
        <v>62</v>
      </c>
      <c r="B8" s="277" t="s">
        <v>63</v>
      </c>
      <c r="C8" s="283" t="s">
        <v>15</v>
      </c>
      <c r="D8" s="283" t="s">
        <v>4</v>
      </c>
      <c r="E8" s="283" t="s">
        <v>10</v>
      </c>
      <c r="F8" s="275" t="s">
        <v>34</v>
      </c>
      <c r="G8" s="247">
        <v>1996</v>
      </c>
      <c r="H8" s="281">
        <v>175</v>
      </c>
      <c r="I8" s="273">
        <v>600</v>
      </c>
      <c r="J8" s="243" t="s">
        <v>7</v>
      </c>
      <c r="K8" s="245"/>
      <c r="L8" s="239"/>
      <c r="M8" s="54" t="s">
        <v>54</v>
      </c>
      <c r="N8" s="51">
        <f>(0.5*((2*0.75*(51*(1.05^(2021-2016))))+(1*(59*(1.05^(2021-2018))))+(2*(103*(1.05^(2021-2018))))+(2*(47*(1.05^(2021-2018))))))</f>
        <v>256.61145726562506</v>
      </c>
      <c r="O8" s="230" t="s">
        <v>68</v>
      </c>
      <c r="P8" s="144" t="s">
        <v>31</v>
      </c>
      <c r="Q8" s="162" t="s">
        <v>31</v>
      </c>
      <c r="R8" s="163"/>
      <c r="S8" s="163"/>
      <c r="T8" s="163"/>
      <c r="U8" s="163"/>
      <c r="V8" s="164"/>
      <c r="W8" s="92">
        <v>48.8</v>
      </c>
      <c r="X8" s="100">
        <v>153.4</v>
      </c>
      <c r="Y8" s="117">
        <v>54.4</v>
      </c>
      <c r="Z8" s="118"/>
      <c r="AA8" s="118"/>
      <c r="AB8" s="118"/>
      <c r="AC8" s="118"/>
      <c r="AD8" s="119"/>
      <c r="AE8" s="172">
        <f t="shared" si="0"/>
        <v>256.59999999999997</v>
      </c>
    </row>
    <row r="9" spans="1:31" s="1" customFormat="1" ht="16.149999999999999" customHeight="1" x14ac:dyDescent="0.25">
      <c r="A9" s="280"/>
      <c r="B9" s="278"/>
      <c r="C9" s="284"/>
      <c r="D9" s="284"/>
      <c r="E9" s="284"/>
      <c r="F9" s="276"/>
      <c r="G9" s="248"/>
      <c r="H9" s="282"/>
      <c r="I9" s="274"/>
      <c r="J9" s="244"/>
      <c r="K9" s="246"/>
      <c r="L9" s="240"/>
      <c r="M9" s="187" t="s">
        <v>32</v>
      </c>
      <c r="N9" s="52">
        <f>6*(1.05^(2021-2018))</f>
        <v>6.9457500000000003</v>
      </c>
      <c r="O9" s="231"/>
      <c r="P9" s="145"/>
      <c r="Q9" s="150"/>
      <c r="R9" s="151"/>
      <c r="S9" s="151" t="s">
        <v>31</v>
      </c>
      <c r="T9" s="151"/>
      <c r="U9" s="151"/>
      <c r="V9" s="152"/>
      <c r="W9" s="93"/>
      <c r="X9" s="101"/>
      <c r="Y9" s="120"/>
      <c r="Z9" s="121"/>
      <c r="AA9" s="121">
        <v>7</v>
      </c>
      <c r="AB9" s="121"/>
      <c r="AC9" s="121"/>
      <c r="AD9" s="122"/>
      <c r="AE9" s="173">
        <f t="shared" si="0"/>
        <v>7</v>
      </c>
    </row>
    <row r="10" spans="1:31" s="1" customFormat="1" ht="32.1" customHeight="1" x14ac:dyDescent="0.25">
      <c r="A10" s="182" t="s">
        <v>26</v>
      </c>
      <c r="B10" s="183" t="s">
        <v>27</v>
      </c>
      <c r="C10" s="192" t="s">
        <v>15</v>
      </c>
      <c r="D10" s="192" t="s">
        <v>5</v>
      </c>
      <c r="E10" s="192" t="s">
        <v>2</v>
      </c>
      <c r="F10" s="197" t="s">
        <v>33</v>
      </c>
      <c r="G10" s="196">
        <v>1973</v>
      </c>
      <c r="H10" s="195">
        <v>250</v>
      </c>
      <c r="I10" s="194">
        <v>700</v>
      </c>
      <c r="J10" s="193" t="s">
        <v>8</v>
      </c>
      <c r="K10" s="188"/>
      <c r="L10" s="189"/>
      <c r="M10" s="55" t="s">
        <v>9</v>
      </c>
      <c r="N10" s="53">
        <f>$H10*((20/1000*1.2))*(1.05)^8</f>
        <v>8.8647326627343759</v>
      </c>
      <c r="O10" s="140" t="s">
        <v>68</v>
      </c>
      <c r="P10" s="147"/>
      <c r="Q10" s="168"/>
      <c r="R10" s="169"/>
      <c r="S10" s="169"/>
      <c r="T10" s="169"/>
      <c r="U10" s="169" t="s">
        <v>31</v>
      </c>
      <c r="V10" s="170"/>
      <c r="W10" s="93">
        <v>1.5</v>
      </c>
      <c r="X10" s="103"/>
      <c r="Y10" s="126"/>
      <c r="Z10" s="127"/>
      <c r="AA10" s="127"/>
      <c r="AB10" s="127"/>
      <c r="AC10" s="127">
        <v>7.5</v>
      </c>
      <c r="AD10" s="128"/>
      <c r="AE10" s="175">
        <f>W10+X10+Y10+Z10+AA10+AB10+AC10+AD10</f>
        <v>9</v>
      </c>
    </row>
    <row r="11" spans="1:31" s="1" customFormat="1" ht="32.1" customHeight="1" x14ac:dyDescent="0.25">
      <c r="A11" s="182" t="s">
        <v>29</v>
      </c>
      <c r="B11" s="183" t="s">
        <v>28</v>
      </c>
      <c r="C11" s="192" t="s">
        <v>15</v>
      </c>
      <c r="D11" s="192" t="s">
        <v>5</v>
      </c>
      <c r="E11" s="192" t="s">
        <v>2</v>
      </c>
      <c r="F11" s="197" t="s">
        <v>33</v>
      </c>
      <c r="G11" s="196">
        <v>1973</v>
      </c>
      <c r="H11" s="195">
        <v>250</v>
      </c>
      <c r="I11" s="194">
        <v>800</v>
      </c>
      <c r="J11" s="193" t="s">
        <v>8</v>
      </c>
      <c r="K11" s="188"/>
      <c r="L11" s="189"/>
      <c r="M11" s="55" t="s">
        <v>9</v>
      </c>
      <c r="N11" s="53">
        <f>$H11*((20/1000*1.2))*(1.05)^8</f>
        <v>8.8647326627343759</v>
      </c>
      <c r="O11" s="140" t="s">
        <v>68</v>
      </c>
      <c r="P11" s="147"/>
      <c r="Q11" s="168"/>
      <c r="R11" s="169"/>
      <c r="S11" s="169"/>
      <c r="T11" s="169"/>
      <c r="U11" s="169" t="s">
        <v>31</v>
      </c>
      <c r="V11" s="170"/>
      <c r="W11" s="93">
        <v>1.5</v>
      </c>
      <c r="X11" s="103"/>
      <c r="Y11" s="126"/>
      <c r="Z11" s="127"/>
      <c r="AA11" s="127"/>
      <c r="AB11" s="127"/>
      <c r="AC11" s="127">
        <v>7.5</v>
      </c>
      <c r="AD11" s="128"/>
      <c r="AE11" s="175">
        <f>W11+X11+Y11+Z11+AA11+AB11+AC11+AD11</f>
        <v>9</v>
      </c>
    </row>
    <row r="12" spans="1:31" s="1" customFormat="1" ht="16.149999999999999" customHeight="1" x14ac:dyDescent="0.25">
      <c r="A12" s="279" t="s">
        <v>64</v>
      </c>
      <c r="B12" s="277" t="s">
        <v>65</v>
      </c>
      <c r="C12" s="283" t="s">
        <v>15</v>
      </c>
      <c r="D12" s="283" t="s">
        <v>5</v>
      </c>
      <c r="E12" s="283" t="s">
        <v>10</v>
      </c>
      <c r="F12" s="275" t="s">
        <v>34</v>
      </c>
      <c r="G12" s="247">
        <v>1997</v>
      </c>
      <c r="H12" s="281">
        <v>499</v>
      </c>
      <c r="I12" s="273">
        <v>500</v>
      </c>
      <c r="J12" s="243" t="s">
        <v>7</v>
      </c>
      <c r="K12" s="245"/>
      <c r="L12" s="239"/>
      <c r="M12" s="54" t="s">
        <v>54</v>
      </c>
      <c r="N12" s="51">
        <f>((1*(51*(1.05^(2021-2016))))+(1*(59*(1.05^(2021-2018))))+(1*(103*(1.05^(2021-2018))))+(1*(47*(1.05^(2021-2018)))))</f>
        <v>307.03398468750004</v>
      </c>
      <c r="O12" s="191" t="s">
        <v>68</v>
      </c>
      <c r="P12" s="144" t="s">
        <v>31</v>
      </c>
      <c r="Q12" s="162" t="s">
        <v>31</v>
      </c>
      <c r="R12" s="163"/>
      <c r="S12" s="163"/>
      <c r="T12" s="163"/>
      <c r="U12" s="163"/>
      <c r="V12" s="164"/>
      <c r="W12" s="92">
        <v>65.099999999999994</v>
      </c>
      <c r="X12" s="100">
        <v>187.5</v>
      </c>
      <c r="Y12" s="117">
        <v>54.4</v>
      </c>
      <c r="Z12" s="118"/>
      <c r="AA12" s="118"/>
      <c r="AB12" s="118"/>
      <c r="AC12" s="118"/>
      <c r="AD12" s="119"/>
      <c r="AE12" s="172">
        <f t="shared" si="0"/>
        <v>307</v>
      </c>
    </row>
    <row r="13" spans="1:31" s="1" customFormat="1" ht="16.149999999999999" customHeight="1" x14ac:dyDescent="0.25">
      <c r="A13" s="280"/>
      <c r="B13" s="278"/>
      <c r="C13" s="284"/>
      <c r="D13" s="284"/>
      <c r="E13" s="284"/>
      <c r="F13" s="276"/>
      <c r="G13" s="248"/>
      <c r="H13" s="282"/>
      <c r="I13" s="274"/>
      <c r="J13" s="244"/>
      <c r="K13" s="246"/>
      <c r="L13" s="240"/>
      <c r="M13" s="187" t="s">
        <v>32</v>
      </c>
      <c r="N13" s="52">
        <f>6*(1.05^(2021-2018))</f>
        <v>6.9457500000000003</v>
      </c>
      <c r="O13" s="140" t="s">
        <v>68</v>
      </c>
      <c r="P13" s="147" t="s">
        <v>31</v>
      </c>
      <c r="Q13" s="168"/>
      <c r="R13" s="169"/>
      <c r="S13" s="169" t="s">
        <v>31</v>
      </c>
      <c r="T13" s="169"/>
      <c r="U13" s="169"/>
      <c r="V13" s="170"/>
      <c r="W13" s="93"/>
      <c r="X13" s="101"/>
      <c r="Y13" s="120"/>
      <c r="Z13" s="121"/>
      <c r="AA13" s="121">
        <v>7</v>
      </c>
      <c r="AB13" s="121"/>
      <c r="AC13" s="121"/>
      <c r="AD13" s="122"/>
      <c r="AE13" s="173">
        <f t="shared" si="0"/>
        <v>7</v>
      </c>
    </row>
    <row r="14" spans="1:31" s="1" customFormat="1" ht="31.9" customHeight="1" x14ac:dyDescent="0.25">
      <c r="A14" s="20" t="s">
        <v>19</v>
      </c>
      <c r="B14" s="5" t="s">
        <v>22</v>
      </c>
      <c r="C14" s="3" t="s">
        <v>15</v>
      </c>
      <c r="D14" s="16" t="s">
        <v>5</v>
      </c>
      <c r="E14" s="3" t="s">
        <v>10</v>
      </c>
      <c r="F14" s="17" t="s">
        <v>34</v>
      </c>
      <c r="G14" s="4">
        <v>2005</v>
      </c>
      <c r="H14" s="42">
        <v>426</v>
      </c>
      <c r="I14" s="11">
        <v>300</v>
      </c>
      <c r="J14" s="4" t="s">
        <v>7</v>
      </c>
      <c r="K14" s="24" t="s">
        <v>55</v>
      </c>
      <c r="L14" s="50">
        <f>18*(1.05^2)</f>
        <v>19.844999999999999</v>
      </c>
      <c r="M14" s="7"/>
      <c r="N14" s="50"/>
      <c r="O14" s="141" t="s">
        <v>68</v>
      </c>
      <c r="P14" s="148"/>
      <c r="Q14" s="153"/>
      <c r="R14" s="154" t="s">
        <v>31</v>
      </c>
      <c r="S14" s="154"/>
      <c r="T14" s="154"/>
      <c r="U14" s="154"/>
      <c r="V14" s="155"/>
      <c r="W14" s="94"/>
      <c r="X14" s="104"/>
      <c r="Y14" s="129"/>
      <c r="Z14" s="130">
        <v>20</v>
      </c>
      <c r="AA14" s="130"/>
      <c r="AB14" s="130"/>
      <c r="AC14" s="130"/>
      <c r="AD14" s="131"/>
      <c r="AE14" s="176">
        <f t="shared" si="0"/>
        <v>20</v>
      </c>
    </row>
    <row r="15" spans="1:31" s="1" customFormat="1" ht="31.9" customHeight="1" x14ac:dyDescent="0.25">
      <c r="A15" s="20" t="s">
        <v>20</v>
      </c>
      <c r="B15" s="5" t="s">
        <v>21</v>
      </c>
      <c r="C15" s="3" t="s">
        <v>15</v>
      </c>
      <c r="D15" s="16" t="s">
        <v>5</v>
      </c>
      <c r="E15" s="3" t="s">
        <v>10</v>
      </c>
      <c r="F15" s="17" t="s">
        <v>34</v>
      </c>
      <c r="G15" s="4">
        <v>2005</v>
      </c>
      <c r="H15" s="42">
        <v>845</v>
      </c>
      <c r="I15" s="11">
        <v>300</v>
      </c>
      <c r="J15" s="4" t="s">
        <v>7</v>
      </c>
      <c r="K15" s="24" t="s">
        <v>55</v>
      </c>
      <c r="L15" s="50">
        <f>18*(1.05^2)</f>
        <v>19.844999999999999</v>
      </c>
      <c r="M15" s="7"/>
      <c r="N15" s="50"/>
      <c r="O15" s="141" t="s">
        <v>68</v>
      </c>
      <c r="P15" s="148"/>
      <c r="Q15" s="153"/>
      <c r="R15" s="154" t="s">
        <v>31</v>
      </c>
      <c r="S15" s="154"/>
      <c r="T15" s="154"/>
      <c r="U15" s="154"/>
      <c r="V15" s="155"/>
      <c r="W15" s="94"/>
      <c r="X15" s="104"/>
      <c r="Y15" s="129"/>
      <c r="Z15" s="130">
        <v>20</v>
      </c>
      <c r="AA15" s="130"/>
      <c r="AB15" s="130"/>
      <c r="AC15" s="130"/>
      <c r="AD15" s="131"/>
      <c r="AE15" s="176">
        <f t="shared" si="0"/>
        <v>20</v>
      </c>
    </row>
    <row r="16" spans="1:31" s="1" customFormat="1" ht="31.9" customHeight="1" thickBot="1" x14ac:dyDescent="0.3">
      <c r="A16" s="20" t="s">
        <v>66</v>
      </c>
      <c r="B16" s="5" t="s">
        <v>67</v>
      </c>
      <c r="C16" s="3" t="s">
        <v>15</v>
      </c>
      <c r="D16" s="16" t="s">
        <v>4</v>
      </c>
      <c r="E16" s="3" t="s">
        <v>10</v>
      </c>
      <c r="F16" s="17" t="s">
        <v>35</v>
      </c>
      <c r="G16" s="4">
        <v>2001</v>
      </c>
      <c r="H16" s="42">
        <v>1244</v>
      </c>
      <c r="I16" s="11">
        <v>400</v>
      </c>
      <c r="J16" s="4" t="s">
        <v>7</v>
      </c>
      <c r="K16" s="24"/>
      <c r="L16" s="50"/>
      <c r="M16" s="7" t="s">
        <v>54</v>
      </c>
      <c r="N16" s="50">
        <f>(136+(0.5*($H16*0.265)))*(1.05^(2021-2014))</f>
        <v>423.29802014767984</v>
      </c>
      <c r="O16" s="141" t="s">
        <v>68</v>
      </c>
      <c r="P16" s="148" t="s">
        <v>31</v>
      </c>
      <c r="Q16" s="153" t="s">
        <v>31</v>
      </c>
      <c r="R16" s="154"/>
      <c r="S16" s="154"/>
      <c r="T16" s="154"/>
      <c r="U16" s="154"/>
      <c r="V16" s="155"/>
      <c r="W16" s="94">
        <v>77</v>
      </c>
      <c r="X16" s="104">
        <v>114</v>
      </c>
      <c r="Y16" s="129">
        <v>232</v>
      </c>
      <c r="Z16" s="130"/>
      <c r="AA16" s="130"/>
      <c r="AB16" s="130"/>
      <c r="AC16" s="130"/>
      <c r="AD16" s="131"/>
      <c r="AE16" s="176">
        <f t="shared" si="0"/>
        <v>423</v>
      </c>
    </row>
    <row r="17" spans="1:40" s="1" customFormat="1" ht="19.899999999999999" customHeight="1" x14ac:dyDescent="0.25">
      <c r="A17" s="80"/>
      <c r="B17" s="80"/>
      <c r="C17" s="81"/>
      <c r="D17" s="81"/>
      <c r="E17" s="81"/>
      <c r="F17" s="82"/>
      <c r="G17" s="81"/>
      <c r="H17" s="81"/>
      <c r="I17" s="81"/>
      <c r="J17" s="81"/>
      <c r="K17" s="81"/>
      <c r="L17" s="83"/>
      <c r="M17" s="81"/>
      <c r="N17" s="83"/>
      <c r="O17" s="81"/>
      <c r="P17" s="81"/>
      <c r="Q17" s="81"/>
      <c r="R17" s="81"/>
      <c r="S17" s="81"/>
      <c r="T17" s="81"/>
      <c r="U17" s="88" t="s">
        <v>114</v>
      </c>
      <c r="W17" s="96">
        <f>SUM(W6:W16)</f>
        <v>242.7</v>
      </c>
      <c r="X17" s="106">
        <f>SUM(X6:X16)</f>
        <v>608.29999999999995</v>
      </c>
      <c r="Y17" s="286">
        <f>SUM(AI17:AN17)</f>
        <v>471.2</v>
      </c>
      <c r="Z17" s="287"/>
      <c r="AA17" s="287"/>
      <c r="AB17" s="287"/>
      <c r="AC17" s="287"/>
      <c r="AD17" s="288"/>
      <c r="AE17" s="171">
        <f>W17+X17+Y17</f>
        <v>1322.2</v>
      </c>
      <c r="AI17" s="84">
        <f t="shared" ref="AI17:AN17" si="1">SUM(Y6:Y16)</f>
        <v>395.2</v>
      </c>
      <c r="AJ17" s="84">
        <f t="shared" si="1"/>
        <v>40</v>
      </c>
      <c r="AK17" s="84">
        <f t="shared" si="1"/>
        <v>21</v>
      </c>
      <c r="AL17" s="84">
        <f t="shared" si="1"/>
        <v>0</v>
      </c>
      <c r="AM17" s="84">
        <f t="shared" si="1"/>
        <v>15</v>
      </c>
      <c r="AN17" s="84">
        <f t="shared" si="1"/>
        <v>0</v>
      </c>
    </row>
    <row r="18" spans="1:40" s="1" customFormat="1" ht="19.899999999999999" customHeight="1" x14ac:dyDescent="0.25">
      <c r="A18" s="23"/>
      <c r="B18" s="23"/>
      <c r="C18" s="85"/>
      <c r="D18" s="85"/>
      <c r="E18" s="85"/>
      <c r="F18" s="86"/>
      <c r="G18" s="85"/>
      <c r="H18" s="85"/>
      <c r="I18" s="85"/>
      <c r="J18" s="85"/>
      <c r="K18" s="85"/>
      <c r="L18" s="87"/>
      <c r="M18" s="85"/>
      <c r="N18" s="87"/>
      <c r="O18" s="85"/>
      <c r="P18" s="85"/>
      <c r="Q18" s="85"/>
      <c r="R18" s="85"/>
      <c r="S18" s="85"/>
      <c r="U18" s="89" t="s">
        <v>115</v>
      </c>
      <c r="W18" s="97">
        <v>50</v>
      </c>
      <c r="X18" s="107">
        <v>100</v>
      </c>
      <c r="Y18" s="242">
        <v>0</v>
      </c>
      <c r="Z18" s="242"/>
      <c r="AA18" s="242"/>
      <c r="AB18" s="242"/>
      <c r="AC18" s="242"/>
      <c r="AD18" s="242"/>
      <c r="AE18" s="178">
        <f>W18+X18+Y18</f>
        <v>150</v>
      </c>
      <c r="AF18" s="21"/>
      <c r="AG18" s="21"/>
      <c r="AI18" s="84"/>
      <c r="AJ18" s="84"/>
      <c r="AK18" s="84"/>
      <c r="AL18" s="84"/>
      <c r="AM18" s="84"/>
      <c r="AN18" s="84"/>
    </row>
    <row r="19" spans="1:40" s="1" customFormat="1" ht="19.899999999999999" customHeight="1" x14ac:dyDescent="0.25">
      <c r="A19" s="23"/>
      <c r="B19" s="23"/>
      <c r="C19" s="85"/>
      <c r="D19" s="85"/>
      <c r="E19" s="85"/>
      <c r="F19" s="86"/>
      <c r="G19" s="85"/>
      <c r="H19" s="85"/>
      <c r="I19" s="85"/>
      <c r="J19" s="85"/>
      <c r="K19" s="85"/>
      <c r="L19" s="87"/>
      <c r="M19" s="85"/>
      <c r="N19" s="87"/>
      <c r="O19" s="85"/>
      <c r="P19" s="85"/>
      <c r="Q19" s="85"/>
      <c r="R19" s="85"/>
      <c r="S19" s="85"/>
      <c r="U19" s="89" t="s">
        <v>118</v>
      </c>
      <c r="W19" s="98">
        <f>W17+W18</f>
        <v>292.7</v>
      </c>
      <c r="X19" s="108">
        <f>X17+X18</f>
        <v>708.3</v>
      </c>
      <c r="Y19" s="292">
        <f>Y17+Y18</f>
        <v>471.2</v>
      </c>
      <c r="Z19" s="292"/>
      <c r="AA19" s="292"/>
      <c r="AB19" s="292"/>
      <c r="AC19" s="292"/>
      <c r="AD19" s="292"/>
      <c r="AE19" s="179">
        <f t="shared" ref="AE19:AE21" si="2">W19+X19+Y19</f>
        <v>1472.2</v>
      </c>
      <c r="AF19" s="21"/>
      <c r="AG19" s="21"/>
      <c r="AI19" s="84"/>
      <c r="AJ19" s="84"/>
      <c r="AK19" s="84"/>
      <c r="AL19" s="84"/>
      <c r="AM19" s="84"/>
      <c r="AN19" s="84"/>
    </row>
    <row r="20" spans="1:40" s="1" customFormat="1" ht="19.899999999999999" customHeight="1" x14ac:dyDescent="0.25">
      <c r="A20" s="23"/>
      <c r="B20" s="23"/>
      <c r="C20" s="85"/>
      <c r="D20" s="85"/>
      <c r="E20" s="85"/>
      <c r="F20" s="86"/>
      <c r="G20" s="85"/>
      <c r="H20" s="85"/>
      <c r="I20" s="85"/>
      <c r="J20" s="85"/>
      <c r="K20" s="85"/>
      <c r="L20" s="87"/>
      <c r="M20" s="85"/>
      <c r="N20" s="87"/>
      <c r="O20" s="85"/>
      <c r="P20" s="85"/>
      <c r="Q20" s="85"/>
      <c r="R20" s="85"/>
      <c r="S20" s="85"/>
      <c r="T20" s="85"/>
      <c r="U20" s="89" t="s">
        <v>116</v>
      </c>
      <c r="W20" s="98">
        <f>W19*0.07</f>
        <v>20.489000000000001</v>
      </c>
      <c r="X20" s="108">
        <f>X19*0.07</f>
        <v>49.581000000000003</v>
      </c>
      <c r="Y20" s="292">
        <f>Y19*0.07</f>
        <v>32.984000000000002</v>
      </c>
      <c r="Z20" s="292"/>
      <c r="AA20" s="292"/>
      <c r="AB20" s="292"/>
      <c r="AC20" s="292"/>
      <c r="AD20" s="292"/>
      <c r="AE20" s="179">
        <f t="shared" si="2"/>
        <v>103.054</v>
      </c>
      <c r="AF20" s="21"/>
      <c r="AG20" s="21"/>
      <c r="AI20" s="84"/>
      <c r="AJ20" s="84"/>
      <c r="AK20" s="84"/>
      <c r="AL20" s="84"/>
      <c r="AM20" s="84"/>
      <c r="AN20" s="84"/>
    </row>
    <row r="21" spans="1:40" s="1" customFormat="1" ht="19.899999999999999" customHeight="1" x14ac:dyDescent="0.25">
      <c r="A21" s="23"/>
      <c r="B21" s="23"/>
      <c r="C21" s="85"/>
      <c r="D21" s="85"/>
      <c r="E21" s="85"/>
      <c r="F21" s="86"/>
      <c r="G21" s="85"/>
      <c r="H21" s="85"/>
      <c r="I21" s="85"/>
      <c r="J21" s="85"/>
      <c r="K21" s="85"/>
      <c r="L21" s="87"/>
      <c r="M21" s="85"/>
      <c r="N21" s="87"/>
      <c r="O21" s="85"/>
      <c r="P21" s="85"/>
      <c r="Q21" s="85"/>
      <c r="R21" s="85"/>
      <c r="S21" s="85"/>
      <c r="T21" s="85"/>
      <c r="U21" s="89" t="s">
        <v>118</v>
      </c>
      <c r="W21" s="98">
        <f>W19+W20</f>
        <v>313.18899999999996</v>
      </c>
      <c r="X21" s="108">
        <f>X19+X20</f>
        <v>757.88099999999997</v>
      </c>
      <c r="Y21" s="292">
        <f>Y19+Y20</f>
        <v>504.18399999999997</v>
      </c>
      <c r="Z21" s="292"/>
      <c r="AA21" s="292"/>
      <c r="AB21" s="292"/>
      <c r="AC21" s="292"/>
      <c r="AD21" s="292"/>
      <c r="AE21" s="179">
        <f t="shared" si="2"/>
        <v>1575.2539999999999</v>
      </c>
      <c r="AF21" s="21"/>
      <c r="AG21" s="21"/>
      <c r="AI21" s="84"/>
      <c r="AJ21" s="84"/>
      <c r="AK21" s="84"/>
      <c r="AL21" s="84"/>
      <c r="AM21" s="84"/>
      <c r="AN21" s="84"/>
    </row>
    <row r="22" spans="1:40" s="1" customFormat="1" ht="19.899999999999999" customHeight="1" x14ac:dyDescent="0.25">
      <c r="A22" s="23"/>
      <c r="B22" s="23"/>
      <c r="C22" s="85"/>
      <c r="D22" s="85"/>
      <c r="E22" s="85"/>
      <c r="F22" s="86"/>
      <c r="G22" s="85"/>
      <c r="H22" s="85"/>
      <c r="I22" s="85"/>
      <c r="J22" s="85"/>
      <c r="K22" s="85"/>
      <c r="L22" s="87"/>
      <c r="M22" s="85"/>
      <c r="N22" s="87"/>
      <c r="O22" s="85"/>
      <c r="P22" s="85"/>
      <c r="Q22" s="85"/>
      <c r="R22" s="85"/>
      <c r="S22" s="85"/>
      <c r="T22" s="85"/>
      <c r="U22" s="89" t="s">
        <v>119</v>
      </c>
      <c r="W22" s="97">
        <f>0.0125*W21</f>
        <v>3.9148624999999999</v>
      </c>
      <c r="X22" s="107">
        <f>0.0125*X21</f>
        <v>9.4735125</v>
      </c>
      <c r="Y22" s="242">
        <f>0.0125*Y21</f>
        <v>6.3022999999999998</v>
      </c>
      <c r="Z22" s="242"/>
      <c r="AA22" s="242"/>
      <c r="AB22" s="242"/>
      <c r="AC22" s="242"/>
      <c r="AD22" s="242"/>
      <c r="AE22" s="178">
        <f>W22+X22+Y22</f>
        <v>19.690674999999999</v>
      </c>
      <c r="AF22" s="21"/>
      <c r="AG22" s="21"/>
      <c r="AI22" s="84"/>
      <c r="AJ22" s="84"/>
      <c r="AK22" s="84"/>
      <c r="AL22" s="84"/>
      <c r="AM22" s="84"/>
      <c r="AN22" s="84"/>
    </row>
    <row r="23" spans="1:40" s="1" customFormat="1" ht="19.899999999999999" customHeight="1" x14ac:dyDescent="0.25">
      <c r="A23" s="23"/>
      <c r="B23" s="23"/>
      <c r="C23" s="85"/>
      <c r="D23" s="85"/>
      <c r="E23" s="85"/>
      <c r="F23" s="86"/>
      <c r="G23" s="85"/>
      <c r="H23" s="85"/>
      <c r="I23" s="85"/>
      <c r="J23" s="85"/>
      <c r="K23" s="85"/>
      <c r="L23" s="87"/>
      <c r="M23" s="85"/>
      <c r="N23" s="87"/>
      <c r="O23" s="85"/>
      <c r="P23" s="85"/>
      <c r="Q23" s="85"/>
      <c r="R23" s="85"/>
      <c r="S23" s="85"/>
      <c r="T23" s="85"/>
      <c r="U23" s="89" t="s">
        <v>120</v>
      </c>
      <c r="W23" s="93"/>
      <c r="X23" s="109">
        <f>0.02*X17</f>
        <v>12.165999999999999</v>
      </c>
      <c r="Y23" s="241"/>
      <c r="Z23" s="241"/>
      <c r="AA23" s="241"/>
      <c r="AB23" s="241"/>
      <c r="AC23" s="241"/>
      <c r="AD23" s="241"/>
      <c r="AE23" s="175">
        <f t="shared" ref="AE23:AE24" si="3">W23+X23+Y23</f>
        <v>12.165999999999999</v>
      </c>
      <c r="AF23" s="21"/>
      <c r="AG23" s="21"/>
      <c r="AI23" s="84"/>
      <c r="AJ23" s="84"/>
      <c r="AK23" s="84"/>
      <c r="AL23" s="84"/>
      <c r="AM23" s="84"/>
      <c r="AN23" s="84"/>
    </row>
    <row r="24" spans="1:40" s="1" customFormat="1" ht="19.899999999999999" customHeight="1" x14ac:dyDescent="0.25">
      <c r="A24" s="23"/>
      <c r="B24" s="23"/>
      <c r="C24" s="85"/>
      <c r="D24" s="85"/>
      <c r="E24" s="85"/>
      <c r="F24" s="86"/>
      <c r="G24" s="85"/>
      <c r="H24" s="85"/>
      <c r="I24" s="85"/>
      <c r="J24" s="85"/>
      <c r="K24" s="85"/>
      <c r="L24" s="87"/>
      <c r="M24" s="85"/>
      <c r="N24" s="87"/>
      <c r="O24" s="85"/>
      <c r="P24" s="85"/>
      <c r="Q24" s="85"/>
      <c r="R24" s="85"/>
      <c r="S24" s="85"/>
      <c r="T24" s="85"/>
      <c r="U24" s="89" t="s">
        <v>117</v>
      </c>
      <c r="W24" s="91">
        <f>W21+W22</f>
        <v>317.10386249999999</v>
      </c>
      <c r="X24" s="110">
        <f>X21+X22+X23</f>
        <v>779.5205125</v>
      </c>
      <c r="Y24" s="285">
        <f>Y21+Y22</f>
        <v>510.48629999999997</v>
      </c>
      <c r="Z24" s="285"/>
      <c r="AA24" s="285"/>
      <c r="AB24" s="285"/>
      <c r="AC24" s="285"/>
      <c r="AD24" s="285"/>
      <c r="AE24" s="180">
        <f t="shared" si="3"/>
        <v>1607.1106749999999</v>
      </c>
      <c r="AF24" s="21"/>
      <c r="AG24" s="21"/>
      <c r="AI24" s="84"/>
      <c r="AJ24" s="84"/>
      <c r="AK24" s="84"/>
      <c r="AL24" s="84"/>
      <c r="AM24" s="84"/>
      <c r="AN24" s="84"/>
    </row>
    <row r="25" spans="1:40" s="1" customFormat="1" ht="31.9" customHeight="1" x14ac:dyDescent="0.25">
      <c r="A25" s="23"/>
      <c r="B25" s="23"/>
      <c r="C25" s="85"/>
      <c r="D25" s="85"/>
      <c r="E25" s="85"/>
      <c r="F25" s="86"/>
      <c r="G25" s="85"/>
      <c r="H25" s="85"/>
      <c r="I25" s="85"/>
      <c r="J25" s="85"/>
      <c r="K25" s="85"/>
      <c r="L25" s="87"/>
      <c r="M25" s="85"/>
      <c r="N25" s="87"/>
      <c r="O25" s="85"/>
      <c r="P25" s="85"/>
      <c r="Q25" s="85"/>
      <c r="R25" s="85"/>
      <c r="S25" s="85"/>
      <c r="T25" s="85"/>
      <c r="U25" s="85"/>
      <c r="V25" s="85"/>
      <c r="W25" s="90"/>
      <c r="X25" s="90"/>
      <c r="Y25" s="90"/>
      <c r="Z25" s="90"/>
      <c r="AA25" s="90"/>
      <c r="AB25" s="90"/>
      <c r="AC25" s="90"/>
      <c r="AD25" s="90"/>
      <c r="AE25" s="90"/>
      <c r="AF25" s="21"/>
      <c r="AG25" s="21"/>
      <c r="AI25" s="84"/>
      <c r="AJ25" s="84"/>
      <c r="AK25" s="84"/>
      <c r="AL25" s="84"/>
      <c r="AM25" s="84"/>
      <c r="AN25" s="84"/>
    </row>
    <row r="26" spans="1:40" ht="31.9" customHeight="1" x14ac:dyDescent="0.25">
      <c r="A26" s="20" t="s">
        <v>30</v>
      </c>
      <c r="B26" s="5" t="s">
        <v>48</v>
      </c>
      <c r="C26" s="3" t="s">
        <v>16</v>
      </c>
      <c r="D26" s="3" t="s">
        <v>23</v>
      </c>
      <c r="E26" s="3" t="s">
        <v>18</v>
      </c>
      <c r="F26" s="17" t="s">
        <v>35</v>
      </c>
      <c r="G26" s="4">
        <v>1964</v>
      </c>
      <c r="H26" s="42">
        <v>1119</v>
      </c>
      <c r="I26" s="11">
        <v>600</v>
      </c>
      <c r="J26" s="186" t="s">
        <v>43</v>
      </c>
      <c r="K26" s="24" t="s">
        <v>53</v>
      </c>
      <c r="L26" s="50">
        <f t="shared" ref="L26:L31" si="4">((100+($H26*0.03))*1.15*(1.05^7))</f>
        <v>216.13836397232461</v>
      </c>
      <c r="M26" s="7"/>
      <c r="N26" s="50"/>
      <c r="O26" s="141" t="s">
        <v>68</v>
      </c>
      <c r="P26" s="148" t="s">
        <v>31</v>
      </c>
      <c r="Q26" s="153"/>
      <c r="R26" s="154"/>
      <c r="S26" s="154"/>
      <c r="T26" s="154" t="s">
        <v>31</v>
      </c>
      <c r="U26" s="154"/>
      <c r="V26" s="155"/>
      <c r="W26" s="94">
        <v>28.1</v>
      </c>
      <c r="X26" s="104">
        <v>98.5</v>
      </c>
      <c r="Y26" s="129"/>
      <c r="Z26" s="130"/>
      <c r="AA26" s="130"/>
      <c r="AB26" s="130">
        <v>89.4</v>
      </c>
      <c r="AC26" s="130"/>
      <c r="AD26" s="131"/>
      <c r="AE26" s="176">
        <f t="shared" si="0"/>
        <v>216</v>
      </c>
    </row>
    <row r="27" spans="1:40" ht="31.9" customHeight="1" x14ac:dyDescent="0.25">
      <c r="A27" s="20" t="s">
        <v>30</v>
      </c>
      <c r="B27" s="183" t="s">
        <v>46</v>
      </c>
      <c r="C27" s="184" t="s">
        <v>16</v>
      </c>
      <c r="D27" s="184" t="s">
        <v>11</v>
      </c>
      <c r="E27" s="184" t="s">
        <v>18</v>
      </c>
      <c r="F27" s="45"/>
      <c r="G27" s="186">
        <v>1987</v>
      </c>
      <c r="H27" s="42">
        <v>1920</v>
      </c>
      <c r="I27" s="185">
        <v>600</v>
      </c>
      <c r="J27" s="186" t="s">
        <v>43</v>
      </c>
      <c r="K27" s="188" t="s">
        <v>53</v>
      </c>
      <c r="L27" s="46">
        <f t="shared" si="4"/>
        <v>255.02288060221878</v>
      </c>
      <c r="M27" s="36"/>
      <c r="N27" s="46"/>
      <c r="O27" s="141" t="s">
        <v>68</v>
      </c>
      <c r="P27" s="148" t="s">
        <v>31</v>
      </c>
      <c r="Q27" s="153"/>
      <c r="R27" s="154"/>
      <c r="S27" s="154"/>
      <c r="T27" s="154" t="s">
        <v>31</v>
      </c>
      <c r="U27" s="154"/>
      <c r="V27" s="155"/>
      <c r="W27" s="94">
        <v>33.299999999999997</v>
      </c>
      <c r="X27" s="104">
        <v>98.5</v>
      </c>
      <c r="Y27" s="129"/>
      <c r="Z27" s="130"/>
      <c r="AA27" s="130"/>
      <c r="AB27" s="130">
        <v>123.3</v>
      </c>
      <c r="AC27" s="130"/>
      <c r="AD27" s="131"/>
      <c r="AE27" s="176">
        <f t="shared" si="0"/>
        <v>255.10000000000002</v>
      </c>
    </row>
    <row r="28" spans="1:40" ht="31.9" customHeight="1" x14ac:dyDescent="0.25">
      <c r="A28" s="20" t="s">
        <v>30</v>
      </c>
      <c r="B28" s="183" t="s">
        <v>47</v>
      </c>
      <c r="C28" s="184" t="s">
        <v>16</v>
      </c>
      <c r="D28" s="184" t="s">
        <v>24</v>
      </c>
      <c r="E28" s="184" t="s">
        <v>18</v>
      </c>
      <c r="F28" s="45"/>
      <c r="G28" s="186">
        <v>1987</v>
      </c>
      <c r="H28" s="42">
        <v>1338</v>
      </c>
      <c r="I28" s="185">
        <v>900</v>
      </c>
      <c r="J28" s="186" t="s">
        <v>43</v>
      </c>
      <c r="K28" s="24" t="s">
        <v>53</v>
      </c>
      <c r="L28" s="50">
        <f t="shared" si="4"/>
        <v>226.76971121570389</v>
      </c>
      <c r="M28" s="36"/>
      <c r="N28" s="46"/>
      <c r="O28" s="141" t="s">
        <v>68</v>
      </c>
      <c r="P28" s="148" t="s">
        <v>31</v>
      </c>
      <c r="Q28" s="153"/>
      <c r="R28" s="154"/>
      <c r="S28" s="154"/>
      <c r="T28" s="154" t="s">
        <v>31</v>
      </c>
      <c r="U28" s="154"/>
      <c r="V28" s="155"/>
      <c r="W28" s="94">
        <v>29.6</v>
      </c>
      <c r="X28" s="104">
        <v>98.5</v>
      </c>
      <c r="Y28" s="129"/>
      <c r="Z28" s="130"/>
      <c r="AA28" s="130"/>
      <c r="AB28" s="130">
        <v>98.7</v>
      </c>
      <c r="AC28" s="130"/>
      <c r="AD28" s="131"/>
      <c r="AE28" s="176">
        <f t="shared" si="0"/>
        <v>226.8</v>
      </c>
    </row>
    <row r="29" spans="1:40" ht="31.9" customHeight="1" x14ac:dyDescent="0.25">
      <c r="A29" s="20" t="s">
        <v>30</v>
      </c>
      <c r="B29" s="183" t="s">
        <v>47</v>
      </c>
      <c r="C29" s="184" t="s">
        <v>16</v>
      </c>
      <c r="D29" s="184" t="s">
        <v>25</v>
      </c>
      <c r="E29" s="184" t="s">
        <v>18</v>
      </c>
      <c r="F29" s="45"/>
      <c r="G29" s="186">
        <v>1987</v>
      </c>
      <c r="H29" s="42">
        <v>2179</v>
      </c>
      <c r="I29" s="185">
        <v>900</v>
      </c>
      <c r="J29" s="186" t="s">
        <v>43</v>
      </c>
      <c r="K29" s="24" t="s">
        <v>53</v>
      </c>
      <c r="L29" s="50">
        <f t="shared" si="4"/>
        <v>267.59602642886369</v>
      </c>
      <c r="M29" s="36"/>
      <c r="N29" s="46"/>
      <c r="O29" s="141" t="s">
        <v>68</v>
      </c>
      <c r="P29" s="148" t="s">
        <v>31</v>
      </c>
      <c r="Q29" s="153"/>
      <c r="R29" s="154"/>
      <c r="S29" s="154"/>
      <c r="T29" s="154" t="s">
        <v>31</v>
      </c>
      <c r="U29" s="154"/>
      <c r="V29" s="155"/>
      <c r="W29" s="94">
        <v>34.9</v>
      </c>
      <c r="X29" s="104">
        <v>98.5</v>
      </c>
      <c r="Y29" s="129"/>
      <c r="Z29" s="130"/>
      <c r="AA29" s="130"/>
      <c r="AB29" s="130">
        <v>134.19999999999999</v>
      </c>
      <c r="AC29" s="130"/>
      <c r="AD29" s="131"/>
      <c r="AE29" s="176">
        <f t="shared" si="0"/>
        <v>267.60000000000002</v>
      </c>
    </row>
    <row r="30" spans="1:40" ht="31.9" customHeight="1" x14ac:dyDescent="0.25">
      <c r="A30" s="20" t="s">
        <v>30</v>
      </c>
      <c r="B30" s="183" t="s">
        <v>44</v>
      </c>
      <c r="C30" s="184" t="s">
        <v>16</v>
      </c>
      <c r="D30" s="184" t="s">
        <v>4</v>
      </c>
      <c r="E30" s="184" t="s">
        <v>18</v>
      </c>
      <c r="F30" s="45"/>
      <c r="G30" s="186">
        <v>1994</v>
      </c>
      <c r="H30" s="42">
        <v>466</v>
      </c>
      <c r="I30" s="185">
        <v>450</v>
      </c>
      <c r="J30" s="186" t="s">
        <v>69</v>
      </c>
      <c r="K30" s="24" t="s">
        <v>53</v>
      </c>
      <c r="L30" s="50">
        <f t="shared" si="4"/>
        <v>184.43850210051332</v>
      </c>
      <c r="M30" s="36"/>
      <c r="N30" s="46"/>
      <c r="O30" s="141" t="s">
        <v>68</v>
      </c>
      <c r="P30" s="148" t="s">
        <v>31</v>
      </c>
      <c r="Q30" s="153"/>
      <c r="R30" s="154"/>
      <c r="S30" s="154"/>
      <c r="T30" s="154" t="s">
        <v>31</v>
      </c>
      <c r="U30" s="154"/>
      <c r="V30" s="155"/>
      <c r="W30" s="94">
        <v>24.1</v>
      </c>
      <c r="X30" s="104">
        <v>98.5</v>
      </c>
      <c r="Y30" s="129"/>
      <c r="Z30" s="130"/>
      <c r="AA30" s="130"/>
      <c r="AB30" s="130">
        <v>61.9</v>
      </c>
      <c r="AC30" s="130"/>
      <c r="AD30" s="131"/>
      <c r="AE30" s="176">
        <f t="shared" si="0"/>
        <v>184.5</v>
      </c>
    </row>
    <row r="31" spans="1:40" ht="31.9" customHeight="1" thickBot="1" x14ac:dyDescent="0.3">
      <c r="A31" s="62" t="s">
        <v>30</v>
      </c>
      <c r="B31" s="77" t="s">
        <v>45</v>
      </c>
      <c r="C31" s="56" t="s">
        <v>16</v>
      </c>
      <c r="D31" s="56" t="s">
        <v>4</v>
      </c>
      <c r="E31" s="56" t="s">
        <v>18</v>
      </c>
      <c r="F31" s="78"/>
      <c r="G31" s="57">
        <v>2012</v>
      </c>
      <c r="H31" s="79">
        <v>1252</v>
      </c>
      <c r="I31" s="59">
        <v>900</v>
      </c>
      <c r="J31" s="57" t="s">
        <v>43</v>
      </c>
      <c r="K31" s="60" t="s">
        <v>53</v>
      </c>
      <c r="L31" s="61">
        <f t="shared" si="4"/>
        <v>222.59484426168282</v>
      </c>
      <c r="M31" s="58"/>
      <c r="N31" s="61"/>
      <c r="O31" s="142" t="s">
        <v>68</v>
      </c>
      <c r="P31" s="149" t="s">
        <v>31</v>
      </c>
      <c r="Q31" s="156"/>
      <c r="R31" s="157"/>
      <c r="S31" s="157"/>
      <c r="T31" s="157" t="s">
        <v>31</v>
      </c>
      <c r="U31" s="157"/>
      <c r="V31" s="158"/>
      <c r="W31" s="95">
        <v>29</v>
      </c>
      <c r="X31" s="105">
        <v>98.5</v>
      </c>
      <c r="Y31" s="132"/>
      <c r="Z31" s="133"/>
      <c r="AA31" s="133"/>
      <c r="AB31" s="133">
        <v>95.1</v>
      </c>
      <c r="AC31" s="133"/>
      <c r="AD31" s="134"/>
      <c r="AE31" s="177">
        <f t="shared" si="0"/>
        <v>222.6</v>
      </c>
    </row>
    <row r="32" spans="1:40" ht="19.899999999999999" customHeight="1" x14ac:dyDescent="0.25">
      <c r="U32" s="81" t="s">
        <v>113</v>
      </c>
      <c r="W32" s="136">
        <f>SUM(W26:W31)</f>
        <v>179</v>
      </c>
      <c r="X32" s="135">
        <f>SUM(X26:X31)</f>
        <v>591</v>
      </c>
      <c r="Y32" s="289">
        <f>SUM(AI32:AN32)</f>
        <v>602.59999999999991</v>
      </c>
      <c r="Z32" s="290"/>
      <c r="AA32" s="290"/>
      <c r="AB32" s="290"/>
      <c r="AC32" s="290"/>
      <c r="AD32" s="291"/>
      <c r="AE32" s="181">
        <f>W32+X32+Y32</f>
        <v>1372.6</v>
      </c>
      <c r="AF32" s="1"/>
      <c r="AG32" s="1"/>
      <c r="AH32" s="1"/>
      <c r="AI32" s="84">
        <f t="shared" ref="AI32:AN32" si="5">SUM(Y26:Y31)</f>
        <v>0</v>
      </c>
      <c r="AJ32" s="84">
        <f t="shared" si="5"/>
        <v>0</v>
      </c>
      <c r="AK32" s="84">
        <f t="shared" si="5"/>
        <v>0</v>
      </c>
      <c r="AL32" s="84">
        <f t="shared" si="5"/>
        <v>602.59999999999991</v>
      </c>
      <c r="AM32" s="84">
        <f t="shared" si="5"/>
        <v>0</v>
      </c>
      <c r="AN32" s="84">
        <f t="shared" si="5"/>
        <v>0</v>
      </c>
    </row>
    <row r="33" spans="1:164" ht="19.899999999999999" customHeight="1" x14ac:dyDescent="0.25">
      <c r="U33" s="89" t="s">
        <v>115</v>
      </c>
      <c r="W33" s="98">
        <v>50</v>
      </c>
      <c r="X33" s="108">
        <v>100</v>
      </c>
      <c r="Y33" s="292">
        <v>0</v>
      </c>
      <c r="Z33" s="292"/>
      <c r="AA33" s="292"/>
      <c r="AB33" s="292"/>
      <c r="AC33" s="292"/>
      <c r="AD33" s="292"/>
      <c r="AE33" s="179">
        <f>W33+X33+Y33</f>
        <v>150</v>
      </c>
      <c r="AF33" s="21"/>
      <c r="AG33" s="1"/>
      <c r="AH33" s="1"/>
      <c r="AI33" s="84"/>
      <c r="AJ33" s="84"/>
      <c r="AK33" s="84"/>
      <c r="AL33" s="84"/>
      <c r="AM33" s="84"/>
      <c r="AN33" s="84"/>
    </row>
    <row r="34" spans="1:164" ht="19.899999999999999" customHeight="1" x14ac:dyDescent="0.25">
      <c r="U34" s="89" t="s">
        <v>118</v>
      </c>
      <c r="W34" s="98">
        <f>W32+W33</f>
        <v>229</v>
      </c>
      <c r="X34" s="108">
        <f>X32+X33</f>
        <v>691</v>
      </c>
      <c r="Y34" s="292">
        <f>Y32+Y33</f>
        <v>602.59999999999991</v>
      </c>
      <c r="Z34" s="292"/>
      <c r="AA34" s="292"/>
      <c r="AB34" s="292"/>
      <c r="AC34" s="292"/>
      <c r="AD34" s="292"/>
      <c r="AE34" s="179">
        <f t="shared" ref="AE34:AE36" si="6">W34+X34+Y34</f>
        <v>1522.6</v>
      </c>
      <c r="AF34" s="21"/>
      <c r="AG34" s="1"/>
      <c r="AH34" s="1"/>
      <c r="AI34" s="84"/>
      <c r="AJ34" s="84"/>
      <c r="AK34" s="84"/>
      <c r="AL34" s="84"/>
      <c r="AM34" s="84"/>
      <c r="AN34" s="84"/>
    </row>
    <row r="35" spans="1:164" ht="19.899999999999999" customHeight="1" x14ac:dyDescent="0.25">
      <c r="U35" s="89" t="s">
        <v>116</v>
      </c>
      <c r="W35" s="98">
        <f>W34*0.07</f>
        <v>16.03</v>
      </c>
      <c r="X35" s="108">
        <f>X34*0.07</f>
        <v>48.370000000000005</v>
      </c>
      <c r="Y35" s="292">
        <f>Y34*0.07</f>
        <v>42.181999999999995</v>
      </c>
      <c r="Z35" s="292"/>
      <c r="AA35" s="292"/>
      <c r="AB35" s="292"/>
      <c r="AC35" s="292"/>
      <c r="AD35" s="292"/>
      <c r="AE35" s="179">
        <f t="shared" si="6"/>
        <v>106.58199999999999</v>
      </c>
      <c r="AF35" s="21"/>
      <c r="AG35" s="1"/>
      <c r="AH35" s="1"/>
      <c r="AI35" s="84"/>
      <c r="AJ35" s="84"/>
      <c r="AK35" s="84"/>
      <c r="AL35" s="84"/>
      <c r="AM35" s="84"/>
      <c r="AN35" s="84"/>
    </row>
    <row r="36" spans="1:164" ht="19.899999999999999" customHeight="1" x14ac:dyDescent="0.25">
      <c r="U36" s="89" t="s">
        <v>118</v>
      </c>
      <c r="W36" s="98">
        <f>W34+W35</f>
        <v>245.03</v>
      </c>
      <c r="X36" s="108">
        <f>X34+X35</f>
        <v>739.37</v>
      </c>
      <c r="Y36" s="292">
        <f>Y34+Y35</f>
        <v>644.78199999999993</v>
      </c>
      <c r="Z36" s="292"/>
      <c r="AA36" s="292"/>
      <c r="AB36" s="292"/>
      <c r="AC36" s="292"/>
      <c r="AD36" s="292"/>
      <c r="AE36" s="179">
        <f t="shared" si="6"/>
        <v>1629.1819999999998</v>
      </c>
      <c r="AF36" s="21"/>
      <c r="AG36" s="1"/>
      <c r="AH36" s="1"/>
      <c r="AI36" s="84"/>
      <c r="AJ36" s="84"/>
      <c r="AK36" s="84"/>
      <c r="AL36" s="84"/>
      <c r="AM36" s="84"/>
      <c r="AN36" s="84"/>
    </row>
    <row r="37" spans="1:164" ht="19.899999999999999" customHeight="1" x14ac:dyDescent="0.25">
      <c r="U37" s="89" t="s">
        <v>119</v>
      </c>
      <c r="W37" s="97">
        <f>0.0125*W36</f>
        <v>3.062875</v>
      </c>
      <c r="X37" s="107">
        <f>0.0125*X36</f>
        <v>9.2421249999999997</v>
      </c>
      <c r="Y37" s="242">
        <f>0.0125*Y36</f>
        <v>8.0597750000000001</v>
      </c>
      <c r="Z37" s="242"/>
      <c r="AA37" s="242"/>
      <c r="AB37" s="242"/>
      <c r="AC37" s="242"/>
      <c r="AD37" s="242"/>
      <c r="AE37" s="178">
        <f>W37+X37+Y37</f>
        <v>20.364775000000002</v>
      </c>
      <c r="AF37" s="21"/>
      <c r="AG37" s="1"/>
      <c r="AH37" s="1"/>
      <c r="AI37" s="84"/>
      <c r="AJ37" s="84"/>
      <c r="AK37" s="84"/>
      <c r="AL37" s="84"/>
      <c r="AM37" s="84"/>
      <c r="AN37" s="84"/>
    </row>
    <row r="38" spans="1:164" ht="19.899999999999999" customHeight="1" x14ac:dyDescent="0.25">
      <c r="U38" s="89" t="s">
        <v>120</v>
      </c>
      <c r="W38" s="93"/>
      <c r="X38" s="109">
        <f>0.02*X32</f>
        <v>11.82</v>
      </c>
      <c r="Y38" s="241"/>
      <c r="Z38" s="241"/>
      <c r="AA38" s="241"/>
      <c r="AB38" s="241"/>
      <c r="AC38" s="241"/>
      <c r="AD38" s="241"/>
      <c r="AE38" s="175">
        <f t="shared" ref="AE38:AE39" si="7">W38+X38+Y38</f>
        <v>11.82</v>
      </c>
      <c r="AF38" s="21"/>
      <c r="AG38" s="1"/>
      <c r="AH38" s="1"/>
      <c r="AI38" s="84"/>
      <c r="AJ38" s="84"/>
      <c r="AK38" s="84"/>
      <c r="AL38" s="84"/>
      <c r="AM38" s="84"/>
      <c r="AN38" s="84"/>
    </row>
    <row r="39" spans="1:164" ht="19.899999999999999" customHeight="1" x14ac:dyDescent="0.25">
      <c r="U39" s="89" t="s">
        <v>117</v>
      </c>
      <c r="W39" s="91">
        <f>W36+W37</f>
        <v>248.09287499999999</v>
      </c>
      <c r="X39" s="110">
        <f>X36+X37+X38</f>
        <v>760.43212500000004</v>
      </c>
      <c r="Y39" s="285">
        <f>Y36+Y37</f>
        <v>652.84177499999987</v>
      </c>
      <c r="Z39" s="285"/>
      <c r="AA39" s="285"/>
      <c r="AB39" s="285"/>
      <c r="AC39" s="285"/>
      <c r="AD39" s="285"/>
      <c r="AE39" s="180">
        <f t="shared" si="7"/>
        <v>1661.366775</v>
      </c>
      <c r="AF39" s="21"/>
      <c r="AG39" s="1"/>
      <c r="AH39" s="1"/>
      <c r="AI39" s="84"/>
      <c r="AJ39" s="84"/>
      <c r="AK39" s="84"/>
      <c r="AL39" s="84"/>
      <c r="AM39" s="84"/>
      <c r="AN39" s="84"/>
    </row>
    <row r="40" spans="1:164" x14ac:dyDescent="0.25">
      <c r="A40" s="63" t="s">
        <v>71</v>
      </c>
      <c r="B40" s="2"/>
      <c r="D40" s="63"/>
      <c r="E40" s="2"/>
      <c r="F40" s="23"/>
      <c r="G40" s="23"/>
      <c r="H40" s="23"/>
      <c r="FD40" s="2"/>
      <c r="FE40" s="2"/>
      <c r="FF40" s="2"/>
      <c r="FG40" s="2"/>
      <c r="FH40" s="2"/>
    </row>
    <row r="41" spans="1:164" x14ac:dyDescent="0.25">
      <c r="A41" s="64" t="s">
        <v>72</v>
      </c>
      <c r="B41" s="65" t="s">
        <v>73</v>
      </c>
      <c r="D41" s="64" t="s">
        <v>43</v>
      </c>
      <c r="E41" s="218" t="s">
        <v>74</v>
      </c>
      <c r="F41" s="219"/>
      <c r="G41" s="219"/>
      <c r="H41" s="219"/>
      <c r="I41" s="219"/>
      <c r="J41" s="220"/>
    </row>
    <row r="42" spans="1:164" x14ac:dyDescent="0.25">
      <c r="A42" s="66" t="s">
        <v>75</v>
      </c>
      <c r="B42" s="67" t="s">
        <v>76</v>
      </c>
      <c r="D42" s="66" t="s">
        <v>69</v>
      </c>
      <c r="E42" s="221" t="s">
        <v>77</v>
      </c>
      <c r="F42" s="222"/>
      <c r="G42" s="222"/>
      <c r="H42" s="222"/>
      <c r="I42" s="222"/>
      <c r="J42" s="223"/>
    </row>
    <row r="43" spans="1:164" x14ac:dyDescent="0.25">
      <c r="A43" s="66" t="s">
        <v>78</v>
      </c>
      <c r="B43" s="67" t="s">
        <v>79</v>
      </c>
      <c r="D43" s="66" t="s">
        <v>80</v>
      </c>
      <c r="E43" s="221" t="s">
        <v>81</v>
      </c>
      <c r="F43" s="222"/>
      <c r="G43" s="222"/>
      <c r="H43" s="222"/>
      <c r="I43" s="222"/>
      <c r="J43" s="223"/>
    </row>
    <row r="44" spans="1:164" x14ac:dyDescent="0.25">
      <c r="A44" s="66" t="s">
        <v>53</v>
      </c>
      <c r="B44" s="67" t="s">
        <v>82</v>
      </c>
      <c r="D44" s="66" t="s">
        <v>8</v>
      </c>
      <c r="E44" s="221" t="s">
        <v>83</v>
      </c>
      <c r="F44" s="222"/>
      <c r="G44" s="222"/>
      <c r="H44" s="222"/>
      <c r="I44" s="222"/>
      <c r="J44" s="223"/>
    </row>
    <row r="45" spans="1:164" x14ac:dyDescent="0.25">
      <c r="A45" s="66" t="s">
        <v>84</v>
      </c>
      <c r="B45" s="67" t="s">
        <v>85</v>
      </c>
      <c r="D45" s="68" t="s">
        <v>86</v>
      </c>
      <c r="E45" s="221" t="s">
        <v>87</v>
      </c>
      <c r="F45" s="222"/>
      <c r="G45" s="222"/>
      <c r="H45" s="222"/>
      <c r="I45" s="222"/>
      <c r="J45" s="223"/>
    </row>
    <row r="46" spans="1:164" x14ac:dyDescent="0.25">
      <c r="A46" s="69" t="s">
        <v>9</v>
      </c>
      <c r="B46" s="67" t="s">
        <v>88</v>
      </c>
      <c r="D46" s="68" t="s">
        <v>89</v>
      </c>
      <c r="E46" s="221" t="s">
        <v>90</v>
      </c>
      <c r="F46" s="222"/>
      <c r="G46" s="222"/>
      <c r="H46" s="222"/>
      <c r="I46" s="222"/>
      <c r="J46" s="223"/>
    </row>
    <row r="47" spans="1:164" x14ac:dyDescent="0.25">
      <c r="A47" s="66" t="s">
        <v>12</v>
      </c>
      <c r="B47" s="67" t="s">
        <v>91</v>
      </c>
      <c r="D47" s="74" t="s">
        <v>100</v>
      </c>
      <c r="E47" s="224" t="s">
        <v>101</v>
      </c>
      <c r="F47" s="225"/>
      <c r="G47" s="225"/>
      <c r="H47" s="225"/>
      <c r="I47" s="225"/>
      <c r="J47" s="226"/>
    </row>
    <row r="48" spans="1:164" x14ac:dyDescent="0.25">
      <c r="A48" s="66" t="s">
        <v>32</v>
      </c>
      <c r="B48" s="67" t="s">
        <v>92</v>
      </c>
      <c r="D48" s="64" t="s">
        <v>102</v>
      </c>
      <c r="E48" s="218" t="s">
        <v>103</v>
      </c>
      <c r="F48" s="219"/>
      <c r="G48" s="219"/>
      <c r="H48" s="219"/>
      <c r="I48" s="219"/>
      <c r="J48" s="220"/>
    </row>
    <row r="49" spans="1:10" x14ac:dyDescent="0.25">
      <c r="A49" s="70" t="s">
        <v>93</v>
      </c>
      <c r="B49" s="67" t="s">
        <v>94</v>
      </c>
      <c r="D49" s="71" t="s">
        <v>104</v>
      </c>
      <c r="E49" s="221" t="s">
        <v>105</v>
      </c>
      <c r="F49" s="222"/>
      <c r="G49" s="222"/>
      <c r="H49" s="222"/>
      <c r="I49" s="222"/>
      <c r="J49" s="223"/>
    </row>
    <row r="50" spans="1:10" x14ac:dyDescent="0.25">
      <c r="A50" s="70" t="s">
        <v>95</v>
      </c>
      <c r="B50" s="67" t="s">
        <v>96</v>
      </c>
      <c r="D50" s="69" t="s">
        <v>106</v>
      </c>
      <c r="E50" s="221" t="s">
        <v>107</v>
      </c>
      <c r="F50" s="222"/>
      <c r="G50" s="222"/>
      <c r="H50" s="222"/>
      <c r="I50" s="222"/>
      <c r="J50" s="223"/>
    </row>
    <row r="51" spans="1:10" x14ac:dyDescent="0.25">
      <c r="A51" s="66" t="s">
        <v>97</v>
      </c>
      <c r="B51" s="67" t="s">
        <v>98</v>
      </c>
      <c r="D51" s="72" t="s">
        <v>108</v>
      </c>
      <c r="E51" s="221" t="s">
        <v>109</v>
      </c>
      <c r="F51" s="222"/>
      <c r="G51" s="222"/>
      <c r="H51" s="222"/>
      <c r="I51" s="222"/>
      <c r="J51" s="223"/>
    </row>
    <row r="52" spans="1:10" x14ac:dyDescent="0.25">
      <c r="A52" s="75" t="s">
        <v>55</v>
      </c>
      <c r="B52" s="76" t="s">
        <v>99</v>
      </c>
      <c r="D52" s="73" t="s">
        <v>110</v>
      </c>
      <c r="E52" s="224" t="s">
        <v>111</v>
      </c>
      <c r="F52" s="225"/>
      <c r="G52" s="225"/>
      <c r="H52" s="225"/>
      <c r="I52" s="225"/>
      <c r="J52" s="226"/>
    </row>
  </sheetData>
  <mergeCells count="81">
    <mergeCell ref="E50:J50"/>
    <mergeCell ref="E51:J51"/>
    <mergeCell ref="E52:J52"/>
    <mergeCell ref="E44:J44"/>
    <mergeCell ref="E45:J45"/>
    <mergeCell ref="E46:J46"/>
    <mergeCell ref="E47:J47"/>
    <mergeCell ref="E48:J48"/>
    <mergeCell ref="E49:J49"/>
    <mergeCell ref="E43:J43"/>
    <mergeCell ref="Y24:AD24"/>
    <mergeCell ref="Y32:AD32"/>
    <mergeCell ref="Y33:AD33"/>
    <mergeCell ref="Y34:AD34"/>
    <mergeCell ref="Y35:AD35"/>
    <mergeCell ref="Y36:AD36"/>
    <mergeCell ref="Y37:AD37"/>
    <mergeCell ref="Y38:AD38"/>
    <mergeCell ref="Y39:AD39"/>
    <mergeCell ref="E41:J41"/>
    <mergeCell ref="E42:J42"/>
    <mergeCell ref="Y23:AD23"/>
    <mergeCell ref="H12:H13"/>
    <mergeCell ref="I12:I13"/>
    <mergeCell ref="J12:J13"/>
    <mergeCell ref="K12:K13"/>
    <mergeCell ref="L12:L13"/>
    <mergeCell ref="Y17:AD17"/>
    <mergeCell ref="Y18:AD18"/>
    <mergeCell ref="Y19:AD19"/>
    <mergeCell ref="Y20:AD20"/>
    <mergeCell ref="Y21:AD21"/>
    <mergeCell ref="Y22:AD22"/>
    <mergeCell ref="A12:A13"/>
    <mergeCell ref="B12:B13"/>
    <mergeCell ref="C12:C13"/>
    <mergeCell ref="D12:D13"/>
    <mergeCell ref="E12:E13"/>
    <mergeCell ref="F12:F13"/>
    <mergeCell ref="G12:G13"/>
    <mergeCell ref="I8:I9"/>
    <mergeCell ref="J8:J9"/>
    <mergeCell ref="K8:K9"/>
    <mergeCell ref="L8:L9"/>
    <mergeCell ref="O8:O9"/>
    <mergeCell ref="L6:L7"/>
    <mergeCell ref="O6:O7"/>
    <mergeCell ref="A8:A9"/>
    <mergeCell ref="B8:B9"/>
    <mergeCell ref="C8:C9"/>
    <mergeCell ref="D8:D9"/>
    <mergeCell ref="E8:E9"/>
    <mergeCell ref="F8:F9"/>
    <mergeCell ref="G8:G9"/>
    <mergeCell ref="H8:H9"/>
    <mergeCell ref="F6:F7"/>
    <mergeCell ref="G6:G7"/>
    <mergeCell ref="H6:H7"/>
    <mergeCell ref="I6:I7"/>
    <mergeCell ref="J6:J7"/>
    <mergeCell ref="K6:K7"/>
    <mergeCell ref="P4:P5"/>
    <mergeCell ref="Q4:V4"/>
    <mergeCell ref="W4:W5"/>
    <mergeCell ref="A6:A7"/>
    <mergeCell ref="B6:B7"/>
    <mergeCell ref="C6:C7"/>
    <mergeCell ref="D6:D7"/>
    <mergeCell ref="E6:E7"/>
    <mergeCell ref="E2:G2"/>
    <mergeCell ref="K2:L3"/>
    <mergeCell ref="M2:N3"/>
    <mergeCell ref="W2:AD3"/>
    <mergeCell ref="AE2:AE5"/>
    <mergeCell ref="F4:G4"/>
    <mergeCell ref="H4:J4"/>
    <mergeCell ref="K4:L4"/>
    <mergeCell ref="M4:N4"/>
    <mergeCell ref="O4:O5"/>
    <mergeCell ref="X4:X5"/>
    <mergeCell ref="Y4:AD4"/>
  </mergeCells>
  <pageMargins left="1.25" right="0.25" top="0.25" bottom="0.5" header="0" footer="0"/>
  <pageSetup paperSize="17" scale="66" orientation="landscape" r:id="rId1"/>
  <headerFooter>
    <oddFooter>&amp;L&amp;Z&amp;F</oddFooter>
  </headerFooter>
  <colBreaks count="1" manualBreakCount="1">
    <brk id="12" max="54"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1"/>
  <sheetViews>
    <sheetView showGridLines="0" tabSelected="1" topLeftCell="B37" zoomScaleNormal="100" workbookViewId="0">
      <selection activeCell="E37" sqref="E37"/>
    </sheetView>
  </sheetViews>
  <sheetFormatPr defaultRowHeight="15" x14ac:dyDescent="0.25"/>
  <cols>
    <col min="1" max="1" width="9.7109375" hidden="1" customWidth="1"/>
    <col min="2" max="2" width="46.28515625" customWidth="1"/>
    <col min="3" max="3" width="9.140625" style="34" customWidth="1"/>
    <col min="4" max="4" width="11.5703125" customWidth="1"/>
    <col min="5" max="5" width="15" style="338" customWidth="1"/>
  </cols>
  <sheetData>
    <row r="1" spans="1:6" x14ac:dyDescent="0.25">
      <c r="A1" s="198"/>
      <c r="B1" s="307" t="s">
        <v>208</v>
      </c>
      <c r="C1" s="307"/>
      <c r="D1" s="307"/>
      <c r="E1" s="307"/>
      <c r="F1" s="198"/>
    </row>
    <row r="2" spans="1:6" x14ac:dyDescent="0.25">
      <c r="A2" s="198"/>
      <c r="B2" s="307" t="s">
        <v>209</v>
      </c>
      <c r="C2" s="307"/>
      <c r="D2" s="307"/>
      <c r="E2" s="307"/>
      <c r="F2" s="198"/>
    </row>
    <row r="3" spans="1:6" x14ac:dyDescent="0.25">
      <c r="A3" s="198"/>
      <c r="B3" s="308"/>
      <c r="C3" s="308"/>
      <c r="D3" s="308"/>
      <c r="E3" s="308"/>
      <c r="F3" s="198"/>
    </row>
    <row r="4" spans="1:6" x14ac:dyDescent="0.25">
      <c r="A4" s="198"/>
      <c r="B4" s="309" t="s">
        <v>122</v>
      </c>
      <c r="C4" s="310" t="s">
        <v>127</v>
      </c>
      <c r="D4" s="310" t="s">
        <v>123</v>
      </c>
      <c r="E4" s="310" t="s">
        <v>126</v>
      </c>
      <c r="F4" s="198"/>
    </row>
    <row r="5" spans="1:6" x14ac:dyDescent="0.25">
      <c r="A5" s="199"/>
      <c r="B5" s="209" t="s">
        <v>121</v>
      </c>
      <c r="C5" s="311" t="s">
        <v>192</v>
      </c>
      <c r="D5" s="202" t="s">
        <v>124</v>
      </c>
      <c r="E5" s="332"/>
      <c r="F5" s="198"/>
    </row>
    <row r="6" spans="1:6" s="34" customFormat="1" x14ac:dyDescent="0.25">
      <c r="A6" s="199"/>
      <c r="B6" s="207" t="s">
        <v>128</v>
      </c>
      <c r="C6" s="312" t="s">
        <v>151</v>
      </c>
      <c r="D6" s="202" t="s">
        <v>124</v>
      </c>
      <c r="E6" s="332"/>
      <c r="F6" s="198"/>
    </row>
    <row r="7" spans="1:6" x14ac:dyDescent="0.25">
      <c r="A7" s="199"/>
      <c r="B7" s="207" t="s">
        <v>129</v>
      </c>
      <c r="C7" s="312" t="s">
        <v>152</v>
      </c>
      <c r="D7" s="202" t="s">
        <v>124</v>
      </c>
      <c r="E7" s="332"/>
      <c r="F7" s="198"/>
    </row>
    <row r="8" spans="1:6" s="34" customFormat="1" x14ac:dyDescent="0.25">
      <c r="A8" s="199"/>
      <c r="B8" s="208" t="s">
        <v>130</v>
      </c>
      <c r="C8" s="312" t="s">
        <v>153</v>
      </c>
      <c r="D8" s="202" t="s">
        <v>124</v>
      </c>
      <c r="E8" s="332"/>
      <c r="F8" s="198"/>
    </row>
    <row r="9" spans="1:6" s="34" customFormat="1" x14ac:dyDescent="0.25">
      <c r="A9" s="199"/>
      <c r="B9" s="208" t="s">
        <v>167</v>
      </c>
      <c r="C9" s="312" t="s">
        <v>154</v>
      </c>
      <c r="D9" s="202" t="s">
        <v>124</v>
      </c>
      <c r="E9" s="332"/>
      <c r="F9" s="198"/>
    </row>
    <row r="10" spans="1:6" x14ac:dyDescent="0.25">
      <c r="A10" s="199"/>
      <c r="B10" s="204" t="s">
        <v>168</v>
      </c>
      <c r="C10" s="313" t="s">
        <v>155</v>
      </c>
      <c r="D10" s="205"/>
      <c r="E10" s="331"/>
      <c r="F10" s="198"/>
    </row>
    <row r="11" spans="1:6" s="34" customFormat="1" x14ac:dyDescent="0.25">
      <c r="A11" s="199"/>
      <c r="B11" s="203" t="s">
        <v>202</v>
      </c>
      <c r="C11" s="314"/>
      <c r="D11" s="200" t="s">
        <v>124</v>
      </c>
      <c r="E11" s="334"/>
      <c r="F11" s="198"/>
    </row>
    <row r="12" spans="1:6" s="34" customFormat="1" x14ac:dyDescent="0.25">
      <c r="A12" s="199"/>
      <c r="B12" s="203" t="s">
        <v>199</v>
      </c>
      <c r="C12" s="314"/>
      <c r="D12" s="200" t="s">
        <v>124</v>
      </c>
      <c r="E12" s="334"/>
      <c r="F12" s="198"/>
    </row>
    <row r="13" spans="1:6" s="34" customFormat="1" x14ac:dyDescent="0.25">
      <c r="A13" s="199"/>
      <c r="B13" s="203" t="s">
        <v>200</v>
      </c>
      <c r="C13" s="314"/>
      <c r="D13" s="200" t="s">
        <v>124</v>
      </c>
      <c r="E13" s="334"/>
      <c r="F13" s="198"/>
    </row>
    <row r="14" spans="1:6" s="34" customFormat="1" x14ac:dyDescent="0.25">
      <c r="A14" s="199"/>
      <c r="B14" s="203" t="s">
        <v>201</v>
      </c>
      <c r="C14" s="314"/>
      <c r="D14" s="200" t="s">
        <v>124</v>
      </c>
      <c r="E14" s="335"/>
      <c r="F14" s="198"/>
    </row>
    <row r="15" spans="1:6" x14ac:dyDescent="0.25">
      <c r="A15" s="199"/>
      <c r="B15" s="207" t="s">
        <v>169</v>
      </c>
      <c r="C15" s="312" t="s">
        <v>156</v>
      </c>
      <c r="D15" s="202"/>
      <c r="E15" s="330"/>
      <c r="F15" s="198"/>
    </row>
    <row r="16" spans="1:6" s="34" customFormat="1" x14ac:dyDescent="0.25">
      <c r="A16" s="199"/>
      <c r="B16" s="203" t="s">
        <v>204</v>
      </c>
      <c r="C16" s="314"/>
      <c r="D16" s="200" t="s">
        <v>124</v>
      </c>
      <c r="E16" s="334"/>
      <c r="F16" s="198"/>
    </row>
    <row r="17" spans="1:6" s="34" customFormat="1" x14ac:dyDescent="0.25">
      <c r="A17" s="199"/>
      <c r="B17" s="203" t="s">
        <v>205</v>
      </c>
      <c r="C17" s="314"/>
      <c r="D17" s="200" t="s">
        <v>124</v>
      </c>
      <c r="E17" s="334"/>
      <c r="F17" s="198"/>
    </row>
    <row r="18" spans="1:6" s="34" customFormat="1" x14ac:dyDescent="0.25">
      <c r="A18" s="199"/>
      <c r="B18" s="203" t="s">
        <v>206</v>
      </c>
      <c r="C18" s="314"/>
      <c r="D18" s="200" t="s">
        <v>124</v>
      </c>
      <c r="E18" s="334"/>
      <c r="F18" s="198"/>
    </row>
    <row r="19" spans="1:6" s="34" customFormat="1" x14ac:dyDescent="0.25">
      <c r="A19" s="199"/>
      <c r="B19" s="203" t="s">
        <v>207</v>
      </c>
      <c r="C19" s="314"/>
      <c r="D19" s="200" t="s">
        <v>124</v>
      </c>
      <c r="E19" s="335"/>
      <c r="F19" s="198"/>
    </row>
    <row r="20" spans="1:6" s="34" customFormat="1" x14ac:dyDescent="0.25">
      <c r="A20" s="199"/>
      <c r="B20" s="208" t="s">
        <v>191</v>
      </c>
      <c r="C20" s="312" t="s">
        <v>157</v>
      </c>
      <c r="D20" s="202" t="s">
        <v>124</v>
      </c>
      <c r="E20" s="332"/>
      <c r="F20" s="198"/>
    </row>
    <row r="21" spans="1:6" x14ac:dyDescent="0.25">
      <c r="A21" s="199"/>
      <c r="B21" s="209" t="s">
        <v>170</v>
      </c>
      <c r="C21" s="315" t="s">
        <v>193</v>
      </c>
      <c r="D21" s="200"/>
      <c r="E21" s="329"/>
      <c r="F21" s="198"/>
    </row>
    <row r="22" spans="1:6" x14ac:dyDescent="0.25">
      <c r="A22" s="199"/>
      <c r="B22" s="203" t="s">
        <v>131</v>
      </c>
      <c r="C22" s="314"/>
      <c r="D22" s="200" t="s">
        <v>124</v>
      </c>
      <c r="E22" s="334"/>
      <c r="F22" s="198"/>
    </row>
    <row r="23" spans="1:6" x14ac:dyDescent="0.25">
      <c r="A23" s="199"/>
      <c r="B23" s="203" t="s">
        <v>132</v>
      </c>
      <c r="C23" s="314"/>
      <c r="D23" s="200" t="s">
        <v>124</v>
      </c>
      <c r="E23" s="334"/>
      <c r="F23" s="198"/>
    </row>
    <row r="24" spans="1:6" x14ac:dyDescent="0.25">
      <c r="A24" s="199"/>
      <c r="B24" s="203" t="s">
        <v>133</v>
      </c>
      <c r="C24" s="314"/>
      <c r="D24" s="200" t="s">
        <v>124</v>
      </c>
      <c r="E24" s="334"/>
      <c r="F24" s="198"/>
    </row>
    <row r="25" spans="1:6" x14ac:dyDescent="0.25">
      <c r="A25" s="199"/>
      <c r="B25" s="203" t="s">
        <v>134</v>
      </c>
      <c r="C25" s="314"/>
      <c r="D25" s="200" t="s">
        <v>124</v>
      </c>
      <c r="E25" s="334"/>
      <c r="F25" s="198"/>
    </row>
    <row r="26" spans="1:6" s="34" customFormat="1" x14ac:dyDescent="0.25">
      <c r="A26" s="199"/>
      <c r="B26" s="203" t="s">
        <v>135</v>
      </c>
      <c r="C26" s="314"/>
      <c r="D26" s="200" t="s">
        <v>124</v>
      </c>
      <c r="E26" s="334"/>
      <c r="F26" s="198"/>
    </row>
    <row r="27" spans="1:6" s="34" customFormat="1" x14ac:dyDescent="0.25">
      <c r="A27" s="199"/>
      <c r="B27" s="203" t="s">
        <v>136</v>
      </c>
      <c r="C27" s="314"/>
      <c r="D27" s="200" t="s">
        <v>124</v>
      </c>
      <c r="E27" s="334"/>
      <c r="F27" s="198"/>
    </row>
    <row r="28" spans="1:6" s="34" customFormat="1" x14ac:dyDescent="0.25">
      <c r="A28" s="199"/>
      <c r="B28" s="203" t="s">
        <v>137</v>
      </c>
      <c r="C28" s="314"/>
      <c r="D28" s="200" t="s">
        <v>124</v>
      </c>
      <c r="E28" s="334"/>
      <c r="F28" s="198"/>
    </row>
    <row r="29" spans="1:6" x14ac:dyDescent="0.25">
      <c r="A29" s="199"/>
      <c r="B29" s="203" t="s">
        <v>138</v>
      </c>
      <c r="C29" s="314"/>
      <c r="D29" s="200" t="s">
        <v>124</v>
      </c>
      <c r="E29" s="334"/>
      <c r="F29" s="198"/>
    </row>
    <row r="30" spans="1:6" x14ac:dyDescent="0.25">
      <c r="A30" s="199"/>
      <c r="B30" s="203" t="s">
        <v>139</v>
      </c>
      <c r="C30" s="314"/>
      <c r="D30" s="200" t="s">
        <v>124</v>
      </c>
      <c r="E30" s="334"/>
      <c r="F30" s="198"/>
    </row>
    <row r="31" spans="1:6" x14ac:dyDescent="0.25">
      <c r="A31" s="199"/>
      <c r="B31" s="203" t="s">
        <v>140</v>
      </c>
      <c r="C31" s="314"/>
      <c r="D31" s="200" t="s">
        <v>124</v>
      </c>
      <c r="E31" s="334"/>
      <c r="F31" s="198"/>
    </row>
    <row r="32" spans="1:6" x14ac:dyDescent="0.25">
      <c r="A32" s="199"/>
      <c r="B32" s="204" t="s">
        <v>171</v>
      </c>
      <c r="C32" s="313" t="s">
        <v>194</v>
      </c>
      <c r="D32" s="205"/>
      <c r="E32" s="328"/>
      <c r="F32" s="198"/>
    </row>
    <row r="33" spans="1:6" s="34" customFormat="1" x14ac:dyDescent="0.25">
      <c r="A33" s="199"/>
      <c r="B33" s="203" t="s">
        <v>141</v>
      </c>
      <c r="C33" s="315"/>
      <c r="D33" s="200" t="s">
        <v>124</v>
      </c>
      <c r="E33" s="336"/>
      <c r="F33" s="198"/>
    </row>
    <row r="34" spans="1:6" s="34" customFormat="1" x14ac:dyDescent="0.25">
      <c r="A34" s="199"/>
      <c r="B34" s="203" t="s">
        <v>142</v>
      </c>
      <c r="C34" s="316"/>
      <c r="D34" s="200" t="s">
        <v>124</v>
      </c>
      <c r="E34" s="336"/>
      <c r="F34" s="198"/>
    </row>
    <row r="35" spans="1:6" s="34" customFormat="1" x14ac:dyDescent="0.25">
      <c r="A35" s="199"/>
      <c r="B35" s="203" t="s">
        <v>143</v>
      </c>
      <c r="C35" s="316"/>
      <c r="D35" s="200" t="s">
        <v>124</v>
      </c>
      <c r="E35" s="336"/>
      <c r="F35" s="198"/>
    </row>
    <row r="36" spans="1:6" s="34" customFormat="1" x14ac:dyDescent="0.25">
      <c r="A36" s="199"/>
      <c r="B36" s="203" t="s">
        <v>144</v>
      </c>
      <c r="C36" s="316"/>
      <c r="D36" s="200" t="s">
        <v>124</v>
      </c>
      <c r="E36" s="336"/>
      <c r="F36" s="198"/>
    </row>
    <row r="37" spans="1:6" s="34" customFormat="1" x14ac:dyDescent="0.25">
      <c r="A37" s="199"/>
      <c r="B37" s="203" t="s">
        <v>145</v>
      </c>
      <c r="C37" s="316"/>
      <c r="D37" s="200" t="s">
        <v>124</v>
      </c>
      <c r="E37" s="336"/>
      <c r="F37" s="198"/>
    </row>
    <row r="38" spans="1:6" s="34" customFormat="1" x14ac:dyDescent="0.25">
      <c r="A38" s="199"/>
      <c r="B38" s="203" t="s">
        <v>146</v>
      </c>
      <c r="C38" s="316"/>
      <c r="D38" s="200" t="s">
        <v>124</v>
      </c>
      <c r="E38" s="336"/>
      <c r="F38" s="198"/>
    </row>
    <row r="39" spans="1:6" x14ac:dyDescent="0.25">
      <c r="A39" s="199"/>
      <c r="B39" s="203" t="s">
        <v>147</v>
      </c>
      <c r="C39" s="316"/>
      <c r="D39" s="200" t="s">
        <v>124</v>
      </c>
      <c r="E39" s="336"/>
      <c r="F39" s="198"/>
    </row>
    <row r="40" spans="1:6" x14ac:dyDescent="0.25">
      <c r="A40" s="199"/>
      <c r="B40" s="203" t="s">
        <v>148</v>
      </c>
      <c r="C40" s="316"/>
      <c r="D40" s="200" t="s">
        <v>124</v>
      </c>
      <c r="E40" s="336"/>
      <c r="F40" s="198"/>
    </row>
    <row r="41" spans="1:6" x14ac:dyDescent="0.25">
      <c r="A41" s="199"/>
      <c r="B41" s="203" t="s">
        <v>149</v>
      </c>
      <c r="C41" s="316"/>
      <c r="D41" s="200" t="s">
        <v>124</v>
      </c>
      <c r="E41" s="336"/>
      <c r="F41" s="198"/>
    </row>
    <row r="42" spans="1:6" x14ac:dyDescent="0.25">
      <c r="A42" s="199"/>
      <c r="B42" s="203" t="s">
        <v>150</v>
      </c>
      <c r="C42" s="316"/>
      <c r="D42" s="200" t="s">
        <v>124</v>
      </c>
      <c r="E42" s="336"/>
      <c r="F42" s="198"/>
    </row>
    <row r="43" spans="1:6" x14ac:dyDescent="0.25">
      <c r="A43" s="199"/>
      <c r="B43" s="204" t="s">
        <v>172</v>
      </c>
      <c r="C43" s="317" t="s">
        <v>195</v>
      </c>
      <c r="D43" s="205"/>
      <c r="E43" s="328"/>
      <c r="F43" s="198"/>
    </row>
    <row r="44" spans="1:6" s="34" customFormat="1" x14ac:dyDescent="0.25">
      <c r="A44" s="199"/>
      <c r="B44" s="203" t="s">
        <v>179</v>
      </c>
      <c r="C44" s="316"/>
      <c r="D44" s="200" t="s">
        <v>124</v>
      </c>
      <c r="E44" s="336"/>
      <c r="F44" s="198"/>
    </row>
    <row r="45" spans="1:6" s="34" customFormat="1" x14ac:dyDescent="0.25">
      <c r="A45" s="199"/>
      <c r="B45" s="203" t="s">
        <v>180</v>
      </c>
      <c r="C45" s="316"/>
      <c r="D45" s="200" t="s">
        <v>124</v>
      </c>
      <c r="E45" s="336"/>
      <c r="F45" s="198"/>
    </row>
    <row r="46" spans="1:6" s="34" customFormat="1" x14ac:dyDescent="0.25">
      <c r="A46" s="199"/>
      <c r="B46" s="203" t="s">
        <v>181</v>
      </c>
      <c r="C46" s="316"/>
      <c r="D46" s="200" t="s">
        <v>124</v>
      </c>
      <c r="E46" s="336"/>
      <c r="F46" s="198"/>
    </row>
    <row r="47" spans="1:6" s="34" customFormat="1" x14ac:dyDescent="0.25">
      <c r="A47" s="199"/>
      <c r="B47" s="203" t="s">
        <v>182</v>
      </c>
      <c r="C47" s="316"/>
      <c r="D47" s="200" t="s">
        <v>124</v>
      </c>
      <c r="E47" s="336"/>
      <c r="F47" s="198"/>
    </row>
    <row r="48" spans="1:6" s="34" customFormat="1" x14ac:dyDescent="0.25">
      <c r="A48" s="199"/>
      <c r="B48" s="203" t="s">
        <v>183</v>
      </c>
      <c r="C48" s="316"/>
      <c r="D48" s="200" t="s">
        <v>124</v>
      </c>
      <c r="E48" s="336"/>
      <c r="F48" s="198"/>
    </row>
    <row r="49" spans="1:10" x14ac:dyDescent="0.25">
      <c r="A49" s="199"/>
      <c r="B49" s="203" t="s">
        <v>184</v>
      </c>
      <c r="C49" s="316"/>
      <c r="D49" s="200" t="s">
        <v>124</v>
      </c>
      <c r="E49" s="336"/>
      <c r="F49" s="198"/>
    </row>
    <row r="50" spans="1:10" x14ac:dyDescent="0.25">
      <c r="A50" s="199"/>
      <c r="B50" s="203" t="s">
        <v>185</v>
      </c>
      <c r="C50" s="316"/>
      <c r="D50" s="200" t="s">
        <v>124</v>
      </c>
      <c r="E50" s="336"/>
      <c r="F50" s="198"/>
    </row>
    <row r="51" spans="1:10" x14ac:dyDescent="0.25">
      <c r="A51" s="199"/>
      <c r="B51" s="203" t="s">
        <v>186</v>
      </c>
      <c r="C51" s="316"/>
      <c r="D51" s="200" t="s">
        <v>124</v>
      </c>
      <c r="E51" s="336"/>
      <c r="F51" s="198"/>
    </row>
    <row r="52" spans="1:10" x14ac:dyDescent="0.25">
      <c r="A52" s="199"/>
      <c r="B52" s="203" t="s">
        <v>187</v>
      </c>
      <c r="C52" s="316"/>
      <c r="D52" s="200" t="s">
        <v>124</v>
      </c>
      <c r="E52" s="336"/>
      <c r="F52" s="198"/>
    </row>
    <row r="53" spans="1:10" x14ac:dyDescent="0.25">
      <c r="A53" s="199"/>
      <c r="B53" s="203" t="s">
        <v>188</v>
      </c>
      <c r="C53" s="316"/>
      <c r="D53" s="200" t="s">
        <v>124</v>
      </c>
      <c r="E53" s="336"/>
      <c r="F53" s="198"/>
    </row>
    <row r="54" spans="1:10" x14ac:dyDescent="0.25">
      <c r="A54" s="199"/>
      <c r="B54" s="204" t="s">
        <v>173</v>
      </c>
      <c r="C54" s="318" t="s">
        <v>158</v>
      </c>
      <c r="D54" s="205" t="s">
        <v>124</v>
      </c>
      <c r="E54" s="333"/>
      <c r="F54" s="198"/>
    </row>
    <row r="55" spans="1:10" x14ac:dyDescent="0.25">
      <c r="A55" s="199"/>
      <c r="B55" s="207" t="s">
        <v>174</v>
      </c>
      <c r="C55" s="318" t="s">
        <v>159</v>
      </c>
      <c r="D55" s="202" t="s">
        <v>124</v>
      </c>
      <c r="E55" s="332"/>
      <c r="F55" s="198"/>
    </row>
    <row r="56" spans="1:10" s="34" customFormat="1" x14ac:dyDescent="0.25">
      <c r="A56" s="199"/>
      <c r="B56" s="207" t="s">
        <v>175</v>
      </c>
      <c r="C56" s="318" t="s">
        <v>160</v>
      </c>
      <c r="D56" s="202" t="s">
        <v>124</v>
      </c>
      <c r="E56" s="337"/>
      <c r="F56" s="198"/>
    </row>
    <row r="57" spans="1:10" s="34" customFormat="1" x14ac:dyDescent="0.25">
      <c r="A57" s="199"/>
      <c r="B57" s="208" t="s">
        <v>189</v>
      </c>
      <c r="C57" s="318" t="s">
        <v>161</v>
      </c>
      <c r="D57" s="202" t="s">
        <v>124</v>
      </c>
      <c r="E57" s="302">
        <v>5000</v>
      </c>
      <c r="F57" s="198"/>
    </row>
    <row r="58" spans="1:10" s="34" customFormat="1" x14ac:dyDescent="0.25">
      <c r="A58" s="199"/>
      <c r="B58" s="208" t="s">
        <v>190</v>
      </c>
      <c r="C58" s="318" t="s">
        <v>162</v>
      </c>
      <c r="D58" s="202" t="s">
        <v>124</v>
      </c>
      <c r="E58" s="302">
        <v>2500</v>
      </c>
      <c r="F58" s="198"/>
    </row>
    <row r="59" spans="1:10" s="34" customFormat="1" x14ac:dyDescent="0.25">
      <c r="A59" s="199"/>
      <c r="B59" s="208" t="s">
        <v>196</v>
      </c>
      <c r="C59" s="318" t="s">
        <v>163</v>
      </c>
      <c r="D59" s="202" t="s">
        <v>124</v>
      </c>
      <c r="E59" s="302">
        <v>2500</v>
      </c>
      <c r="F59" s="198"/>
    </row>
    <row r="60" spans="1:10" s="34" customFormat="1" x14ac:dyDescent="0.25">
      <c r="A60" s="199"/>
      <c r="B60" s="210" t="s">
        <v>197</v>
      </c>
      <c r="C60" s="318" t="s">
        <v>164</v>
      </c>
      <c r="D60" s="206" t="s">
        <v>124</v>
      </c>
      <c r="E60" s="303">
        <v>2500</v>
      </c>
      <c r="F60" s="198"/>
    </row>
    <row r="61" spans="1:10" s="34" customFormat="1" x14ac:dyDescent="0.25">
      <c r="A61" s="199"/>
      <c r="B61" s="211" t="s">
        <v>198</v>
      </c>
      <c r="C61" s="318" t="s">
        <v>165</v>
      </c>
      <c r="D61" s="201" t="s">
        <v>124</v>
      </c>
      <c r="E61" s="304">
        <v>2500</v>
      </c>
      <c r="F61" s="198"/>
    </row>
    <row r="62" spans="1:10" s="34" customFormat="1" x14ac:dyDescent="0.25">
      <c r="A62" s="199"/>
      <c r="B62" s="212" t="s">
        <v>176</v>
      </c>
      <c r="C62" s="213" t="s">
        <v>166</v>
      </c>
      <c r="D62" s="311" t="s">
        <v>125</v>
      </c>
      <c r="E62" s="322">
        <v>50000</v>
      </c>
      <c r="F62" s="199"/>
    </row>
    <row r="63" spans="1:10" x14ac:dyDescent="0.25">
      <c r="A63" s="199"/>
      <c r="B63" s="214" t="s">
        <v>177</v>
      </c>
      <c r="C63" s="215" t="s">
        <v>203</v>
      </c>
      <c r="D63" s="312" t="s">
        <v>124</v>
      </c>
      <c r="E63" s="305">
        <v>10000</v>
      </c>
      <c r="F63" s="198"/>
      <c r="G63" s="198"/>
      <c r="H63" s="198"/>
      <c r="I63" s="198"/>
      <c r="J63" s="198"/>
    </row>
    <row r="64" spans="1:10" x14ac:dyDescent="0.25">
      <c r="A64" s="199"/>
      <c r="B64" s="216" t="s">
        <v>178</v>
      </c>
      <c r="C64" s="217" t="s">
        <v>203</v>
      </c>
      <c r="D64" s="319" t="s">
        <v>124</v>
      </c>
      <c r="E64" s="306">
        <v>25000</v>
      </c>
      <c r="F64" s="198"/>
      <c r="G64" s="198"/>
      <c r="H64" s="198"/>
      <c r="I64" s="198"/>
      <c r="J64" s="198"/>
    </row>
    <row r="65" spans="1:10" s="34" customFormat="1" x14ac:dyDescent="0.25">
      <c r="A65" s="199"/>
      <c r="B65" s="293"/>
      <c r="C65" s="294"/>
      <c r="D65" s="320"/>
      <c r="E65" s="295"/>
      <c r="F65" s="198"/>
      <c r="G65" s="198"/>
      <c r="H65" s="198"/>
      <c r="I65" s="198"/>
      <c r="J65" s="198"/>
    </row>
    <row r="66" spans="1:10" s="34" customFormat="1" x14ac:dyDescent="0.25">
      <c r="A66" s="199"/>
      <c r="B66" s="296"/>
      <c r="C66" s="297"/>
      <c r="D66" s="321"/>
      <c r="E66" s="298"/>
      <c r="F66" s="198"/>
      <c r="G66" s="198"/>
      <c r="H66" s="198"/>
      <c r="I66" s="198"/>
      <c r="J66" s="198"/>
    </row>
    <row r="67" spans="1:10" x14ac:dyDescent="0.25">
      <c r="B67" s="296" t="s">
        <v>210</v>
      </c>
      <c r="C67" s="300"/>
      <c r="D67" s="301">
        <f>SUM(E5:E64)</f>
        <v>100000</v>
      </c>
      <c r="E67" s="323"/>
    </row>
    <row r="68" spans="1:10" x14ac:dyDescent="0.25">
      <c r="B68" s="326"/>
      <c r="C68" s="327"/>
      <c r="D68" s="327"/>
      <c r="E68" s="324"/>
    </row>
    <row r="69" spans="1:10" x14ac:dyDescent="0.25">
      <c r="B69" s="325"/>
      <c r="C69" s="325"/>
      <c r="D69" s="325"/>
      <c r="E69" s="325"/>
    </row>
    <row r="70" spans="1:10" x14ac:dyDescent="0.25">
      <c r="B70" s="325"/>
      <c r="C70" s="325"/>
      <c r="D70" s="299"/>
      <c r="E70" s="339"/>
    </row>
    <row r="71" spans="1:10" x14ac:dyDescent="0.25">
      <c r="B71" s="325"/>
      <c r="C71" s="325"/>
      <c r="D71" s="325" t="s">
        <v>211</v>
      </c>
      <c r="E71" s="325"/>
    </row>
  </sheetData>
  <sheetProtection algorithmName="SHA-512" hashValue="yZGpmqwQB2M+OnrwEzjtvYflxKf+e6ch9wH3439skY9gNHmXKP1aJL/R4LBqXuvj8mLlaweO1pmhU25GruWFVQ==" saltValue="S9xz1py3ADXzP6sNvSaocA==" spinCount="100000" sheet="1" objects="1" scenarios="1" selectLockedCells="1"/>
  <pageMargins left="0.7" right="0.7" top="0.75" bottom="0.75" header="0.3" footer="0.3"/>
  <pageSetup orientation="portrait" horizontalDpi="200" verticalDpi="200" r:id="rId1"/>
  <headerFooter>
    <oddHeader xml:space="preserve">&amp;LThe City of Winnipeg
Tender No.531-2020 Addendum 2
&amp;R Bid Submission
Page &amp;N of &amp;N+1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HRRC Ph 3 - all</vt:lpstr>
      <vt:lpstr>HRRC Ph 3 - RFP###</vt:lpstr>
      <vt:lpstr>RFP FEE Structure</vt:lpstr>
      <vt:lpstr>'HRRC Ph 3 - all'!Print_Area</vt:lpstr>
      <vt:lpstr>'HRRC Ph 3 - RFP###'!Print_Area</vt:lpstr>
      <vt:lpstr>'RFP FEE Structure'!Print_Area</vt:lpstr>
    </vt:vector>
  </TitlesOfParts>
  <Company>City of Winnipeg - Water &amp; Waste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Delaurier, Armand</dc:creator>
  <cp:lastModifiedBy>Aguirre Pineda, Francisco</cp:lastModifiedBy>
  <cp:lastPrinted>2020-01-23T20:01:08Z</cp:lastPrinted>
  <dcterms:created xsi:type="dcterms:W3CDTF">2015-08-13T18:17:24Z</dcterms:created>
  <dcterms:modified xsi:type="dcterms:W3CDTF">2020-09-01T21:12:13Z</dcterms:modified>
</cp:coreProperties>
</file>