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bookViews>
    <workbookView xWindow="0" yWindow="60" windowWidth="15360" windowHeight="11700" tabRatio="917"/>
  </bookViews>
  <sheets>
    <sheet name="Quality Information" sheetId="5" r:id="rId1"/>
    <sheet name="Template Instructions " sheetId="4" r:id="rId2"/>
    <sheet name="BoE Cover Sheet" sheetId="14" r:id="rId3"/>
    <sheet name="BOE Summary" sheetId="10" r:id="rId4"/>
    <sheet name="BOE Cost Detail" sheetId="1" r:id="rId5"/>
    <sheet name="Estimate Classification" sheetId="7" r:id="rId6"/>
    <sheet name="EX_Premise" sheetId="6" r:id="rId7"/>
    <sheet name="EX_BOE Summary" sheetId="3" r:id="rId8"/>
    <sheet name="EX_BOE Cost Detail" sheetId="11" r:id="rId9"/>
    <sheet name="EX_Estimate Classification" sheetId="13" r:id="rId10"/>
    <sheet name="EX_Risk Assessment" sheetId="8" r:id="rId11"/>
    <sheet name="Data" sheetId="12" state="hidden" r:id="rId12"/>
  </sheets>
  <externalReferences>
    <externalReference r:id="rId13"/>
  </externalReferences>
  <definedNames>
    <definedName name="_xlnm.Print_Area" localSheetId="4">'BOE Cost Detail'!$A$1:$Q$84</definedName>
    <definedName name="_xlnm.Print_Area" localSheetId="2">'BoE Cover Sheet'!$A$1:$I$42</definedName>
    <definedName name="_xlnm.Print_Area" localSheetId="3">'BOE Summary'!$A$1:$B$20</definedName>
    <definedName name="_xlnm.Print_Area" localSheetId="5">'Estimate Classification'!$A$1:$J$88</definedName>
    <definedName name="_xlnm.Print_Area" localSheetId="8">'EX_BOE Cost Detail'!$A$1:$R$86</definedName>
    <definedName name="_xlnm.Print_Area" localSheetId="7">'EX_BOE Summary'!$A$1:$B$20</definedName>
    <definedName name="_xlnm.Print_Area" localSheetId="6">EX_Premise!$A$1:$C$8</definedName>
    <definedName name="_xlnm.Print_Area" localSheetId="10">'EX_Risk Assessment'!$A$1:$L$15</definedName>
    <definedName name="SelectionColour">Data!#REF!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70" i="1" l="1"/>
  <c r="H70" i="1"/>
  <c r="G70" i="1"/>
  <c r="F70" i="1"/>
  <c r="E70" i="1"/>
  <c r="D70" i="1"/>
  <c r="C56" i="1"/>
  <c r="E41" i="11"/>
  <c r="C57" i="11"/>
  <c r="C58" i="11"/>
  <c r="I72" i="11"/>
  <c r="H72" i="11"/>
  <c r="G72" i="11"/>
  <c r="F72" i="11"/>
  <c r="E72" i="11"/>
  <c r="D72" i="11"/>
  <c r="E41" i="1" l="1"/>
  <c r="D24" i="11" l="1"/>
  <c r="D41" i="11"/>
  <c r="E17" i="1"/>
  <c r="J41" i="1"/>
  <c r="I41" i="1"/>
  <c r="H41" i="1"/>
  <c r="G41" i="1"/>
  <c r="F41" i="1"/>
  <c r="G2" i="7" l="1"/>
  <c r="C2" i="13"/>
  <c r="G3" i="13" l="1"/>
  <c r="G2" i="13"/>
  <c r="G3" i="7"/>
  <c r="C2" i="7"/>
  <c r="A81" i="13"/>
  <c r="A82" i="13"/>
  <c r="A59" i="13"/>
  <c r="A60" i="13"/>
  <c r="A61" i="13"/>
  <c r="A41" i="13"/>
  <c r="A42" i="13"/>
  <c r="A43" i="13"/>
  <c r="A44" i="13"/>
  <c r="A45" i="13"/>
  <c r="A46" i="13"/>
  <c r="A22" i="13"/>
  <c r="A23" i="13"/>
  <c r="A24" i="13"/>
  <c r="A25" i="13"/>
  <c r="A26" i="13"/>
  <c r="A27" i="13"/>
  <c r="A28" i="13"/>
  <c r="A29" i="13"/>
  <c r="A30" i="13"/>
  <c r="A31" i="13"/>
  <c r="A32" i="13"/>
  <c r="A33" i="13"/>
  <c r="A35" i="13"/>
  <c r="A36" i="13"/>
  <c r="A37" i="13"/>
  <c r="A14" i="13"/>
  <c r="A15" i="13"/>
  <c r="A16" i="13"/>
  <c r="J3" i="1"/>
  <c r="C17" i="11"/>
  <c r="C13" i="11"/>
  <c r="D17" i="1"/>
  <c r="D43" i="1"/>
  <c r="C51" i="1"/>
  <c r="C50" i="1"/>
  <c r="C49" i="1"/>
  <c r="C48" i="1"/>
  <c r="C47" i="1"/>
  <c r="C46" i="1"/>
  <c r="D26" i="1"/>
  <c r="C40" i="1"/>
  <c r="C39" i="1"/>
  <c r="C38" i="1"/>
  <c r="C37" i="1"/>
  <c r="C36" i="1"/>
  <c r="C32" i="1"/>
  <c r="C31" i="1"/>
  <c r="C30" i="1"/>
  <c r="C29" i="1"/>
  <c r="C41" i="1"/>
  <c r="C33" i="1"/>
  <c r="C17" i="1"/>
  <c r="C24" i="1"/>
  <c r="C23" i="1"/>
  <c r="C22" i="1"/>
  <c r="C21" i="1"/>
  <c r="C20" i="1"/>
  <c r="E10" i="1"/>
  <c r="E11" i="1"/>
  <c r="E12" i="1"/>
  <c r="E13" i="1"/>
  <c r="E14" i="1"/>
  <c r="E15" i="1"/>
  <c r="E16" i="1"/>
  <c r="E20" i="1"/>
  <c r="E21" i="1"/>
  <c r="E22" i="1"/>
  <c r="E23" i="1"/>
  <c r="E24" i="1"/>
  <c r="E29" i="1"/>
  <c r="E30" i="1"/>
  <c r="E31" i="1"/>
  <c r="E32" i="1"/>
  <c r="E33" i="1"/>
  <c r="E37" i="1"/>
  <c r="E38" i="1"/>
  <c r="E39" i="1"/>
  <c r="E40" i="1"/>
  <c r="E46" i="1"/>
  <c r="E47" i="1"/>
  <c r="E48" i="1"/>
  <c r="E49" i="1"/>
  <c r="E50" i="1"/>
  <c r="E51" i="1"/>
  <c r="E53" i="1"/>
  <c r="E65" i="1"/>
  <c r="E76" i="1" s="1"/>
  <c r="F10" i="1"/>
  <c r="F11" i="1"/>
  <c r="F12" i="1"/>
  <c r="F13" i="1"/>
  <c r="F14" i="1"/>
  <c r="F15" i="1"/>
  <c r="F16" i="1"/>
  <c r="F17" i="1"/>
  <c r="F20" i="1"/>
  <c r="F21" i="1"/>
  <c r="F22" i="1"/>
  <c r="F23" i="1"/>
  <c r="F24" i="1"/>
  <c r="F29" i="1"/>
  <c r="F30" i="1"/>
  <c r="F31" i="1"/>
  <c r="F32" i="1"/>
  <c r="F33" i="1"/>
  <c r="F37" i="1"/>
  <c r="F38" i="1"/>
  <c r="F39" i="1"/>
  <c r="F40" i="1"/>
  <c r="F46" i="1"/>
  <c r="F47" i="1"/>
  <c r="F48" i="1"/>
  <c r="F49" i="1"/>
  <c r="F50" i="1"/>
  <c r="F51" i="1"/>
  <c r="F53" i="1"/>
  <c r="F65" i="1" s="1"/>
  <c r="G10" i="1"/>
  <c r="G11" i="1"/>
  <c r="G12" i="1"/>
  <c r="G13" i="1"/>
  <c r="G14" i="1"/>
  <c r="G15" i="1"/>
  <c r="G16" i="1"/>
  <c r="G17" i="1"/>
  <c r="G20" i="1"/>
  <c r="G21" i="1"/>
  <c r="G22" i="1"/>
  <c r="G23" i="1"/>
  <c r="G24" i="1"/>
  <c r="G29" i="1"/>
  <c r="G30" i="1"/>
  <c r="G31" i="1"/>
  <c r="G32" i="1"/>
  <c r="G33" i="1"/>
  <c r="G37" i="1"/>
  <c r="G38" i="1"/>
  <c r="G39" i="1"/>
  <c r="G40" i="1"/>
  <c r="G46" i="1"/>
  <c r="G47" i="1"/>
  <c r="G48" i="1"/>
  <c r="G49" i="1"/>
  <c r="G50" i="1"/>
  <c r="G51" i="1"/>
  <c r="G53" i="1"/>
  <c r="G65" i="1" s="1"/>
  <c r="H10" i="1"/>
  <c r="H11" i="1"/>
  <c r="H12" i="1"/>
  <c r="H13" i="1"/>
  <c r="H14" i="1"/>
  <c r="H15" i="1"/>
  <c r="H16" i="1"/>
  <c r="H17" i="1"/>
  <c r="H20" i="1"/>
  <c r="H21" i="1"/>
  <c r="H22" i="1"/>
  <c r="H23" i="1"/>
  <c r="H24" i="1"/>
  <c r="H29" i="1"/>
  <c r="H30" i="1"/>
  <c r="H31" i="1"/>
  <c r="H32" i="1"/>
  <c r="H33" i="1"/>
  <c r="H37" i="1"/>
  <c r="H38" i="1"/>
  <c r="H39" i="1"/>
  <c r="H40" i="1"/>
  <c r="H46" i="1"/>
  <c r="H47" i="1"/>
  <c r="H48" i="1"/>
  <c r="H49" i="1"/>
  <c r="H50" i="1"/>
  <c r="H51" i="1"/>
  <c r="H53" i="1"/>
  <c r="H65" i="1"/>
  <c r="H76" i="1" s="1"/>
  <c r="H56" i="1" s="1"/>
  <c r="H68" i="1"/>
  <c r="I10" i="1"/>
  <c r="I11" i="1"/>
  <c r="I12" i="1"/>
  <c r="I13" i="1"/>
  <c r="I14" i="1"/>
  <c r="I15" i="1"/>
  <c r="I16" i="1"/>
  <c r="I17" i="1"/>
  <c r="I20" i="1"/>
  <c r="I21" i="1"/>
  <c r="I22" i="1"/>
  <c r="I23" i="1"/>
  <c r="I24" i="1"/>
  <c r="I29" i="1"/>
  <c r="I30" i="1"/>
  <c r="I31" i="1"/>
  <c r="I32" i="1"/>
  <c r="I33" i="1"/>
  <c r="I37" i="1"/>
  <c r="I38" i="1"/>
  <c r="I39" i="1"/>
  <c r="I40" i="1"/>
  <c r="I46" i="1"/>
  <c r="I47" i="1"/>
  <c r="I48" i="1"/>
  <c r="I49" i="1"/>
  <c r="I50" i="1"/>
  <c r="I51" i="1"/>
  <c r="I53" i="1"/>
  <c r="I65" i="1"/>
  <c r="I68" i="1"/>
  <c r="E69" i="1"/>
  <c r="J69" i="1" s="1"/>
  <c r="F69" i="1"/>
  <c r="G69" i="1"/>
  <c r="H69" i="1"/>
  <c r="I69" i="1"/>
  <c r="J10" i="1"/>
  <c r="J11" i="1"/>
  <c r="J12" i="1"/>
  <c r="J13" i="1"/>
  <c r="J14" i="1"/>
  <c r="J15" i="1"/>
  <c r="J16" i="1"/>
  <c r="J17" i="1"/>
  <c r="J20" i="1"/>
  <c r="J21" i="1"/>
  <c r="J22" i="1"/>
  <c r="J23" i="1"/>
  <c r="J24" i="1"/>
  <c r="J29" i="1"/>
  <c r="J30" i="1"/>
  <c r="J31" i="1"/>
  <c r="J32" i="1"/>
  <c r="J33" i="1"/>
  <c r="J37" i="1"/>
  <c r="J38" i="1"/>
  <c r="J39" i="1"/>
  <c r="J40" i="1"/>
  <c r="J46" i="1"/>
  <c r="J47" i="1"/>
  <c r="J48" i="1"/>
  <c r="J49" i="1"/>
  <c r="J50" i="1"/>
  <c r="J51" i="1"/>
  <c r="J53" i="1"/>
  <c r="J65" i="1"/>
  <c r="I76" i="1"/>
  <c r="I56" i="1"/>
  <c r="D53" i="1"/>
  <c r="D65" i="1"/>
  <c r="D68" i="1"/>
  <c r="D69" i="1"/>
  <c r="D71" i="1" s="1"/>
  <c r="D76" i="1"/>
  <c r="D56" i="1"/>
  <c r="K53" i="1"/>
  <c r="J43" i="1"/>
  <c r="K51" i="1" s="1"/>
  <c r="C16" i="1"/>
  <c r="C15" i="1"/>
  <c r="C14" i="1"/>
  <c r="C13" i="1"/>
  <c r="C12" i="1"/>
  <c r="C11" i="1"/>
  <c r="C10" i="1"/>
  <c r="D24" i="1"/>
  <c r="D33" i="1"/>
  <c r="D41" i="1"/>
  <c r="D51" i="1"/>
  <c r="F64" i="1"/>
  <c r="G64" i="1"/>
  <c r="H64" i="1"/>
  <c r="I64" i="1"/>
  <c r="J64" i="1"/>
  <c r="D17" i="11"/>
  <c r="C23" i="11" s="1"/>
  <c r="Q10" i="11"/>
  <c r="H31" i="14"/>
  <c r="B17" i="14"/>
  <c r="D33" i="11"/>
  <c r="D43" i="11"/>
  <c r="C49" i="11" s="1"/>
  <c r="D50" i="11"/>
  <c r="E50" i="11" s="1"/>
  <c r="H49" i="11"/>
  <c r="F49" i="11"/>
  <c r="E49" i="11"/>
  <c r="H48" i="11"/>
  <c r="F48" i="11"/>
  <c r="E48" i="11"/>
  <c r="J48" i="11" s="1"/>
  <c r="H47" i="11"/>
  <c r="F47" i="11"/>
  <c r="E47" i="11"/>
  <c r="J47" i="11" s="1"/>
  <c r="H46" i="11"/>
  <c r="F46" i="11"/>
  <c r="E46" i="11"/>
  <c r="H40" i="11"/>
  <c r="F40" i="11"/>
  <c r="E40" i="11"/>
  <c r="H39" i="11"/>
  <c r="F39" i="11"/>
  <c r="E39" i="11"/>
  <c r="H38" i="11"/>
  <c r="F38" i="11"/>
  <c r="E38" i="11"/>
  <c r="J38" i="11" s="1"/>
  <c r="H37" i="11"/>
  <c r="F37" i="11"/>
  <c r="J37" i="11" s="1"/>
  <c r="E37" i="11"/>
  <c r="H36" i="11"/>
  <c r="H41" i="11" s="1"/>
  <c r="F36" i="11"/>
  <c r="E36" i="11"/>
  <c r="H32" i="11"/>
  <c r="F32" i="11"/>
  <c r="E32" i="11"/>
  <c r="H31" i="11"/>
  <c r="J31" i="11" s="1"/>
  <c r="F31" i="11"/>
  <c r="E31" i="11"/>
  <c r="H30" i="11"/>
  <c r="F30" i="11"/>
  <c r="J30" i="11" s="1"/>
  <c r="E30" i="11"/>
  <c r="H29" i="11"/>
  <c r="F29" i="11"/>
  <c r="E29" i="11"/>
  <c r="E33" i="11" s="1"/>
  <c r="H23" i="11"/>
  <c r="F23" i="11"/>
  <c r="J23" i="11" s="1"/>
  <c r="E23" i="11"/>
  <c r="H22" i="11"/>
  <c r="F22" i="11"/>
  <c r="E22" i="11"/>
  <c r="H21" i="11"/>
  <c r="F21" i="11"/>
  <c r="J21" i="11" s="1"/>
  <c r="E21" i="11"/>
  <c r="H20" i="11"/>
  <c r="F20" i="11"/>
  <c r="E20" i="11"/>
  <c r="H16" i="11"/>
  <c r="F16" i="11"/>
  <c r="E16" i="11"/>
  <c r="H15" i="11"/>
  <c r="F15" i="11"/>
  <c r="J15" i="11" s="1"/>
  <c r="E15" i="11"/>
  <c r="H14" i="11"/>
  <c r="F14" i="11"/>
  <c r="E14" i="11"/>
  <c r="J14" i="11" s="1"/>
  <c r="H13" i="11"/>
  <c r="F13" i="11"/>
  <c r="E13" i="11"/>
  <c r="H12" i="11"/>
  <c r="H17" i="11" s="1"/>
  <c r="F12" i="11"/>
  <c r="J12" i="11" s="1"/>
  <c r="E12" i="11"/>
  <c r="H11" i="11"/>
  <c r="F11" i="11"/>
  <c r="E11" i="11"/>
  <c r="E10" i="11"/>
  <c r="F10" i="11"/>
  <c r="H10" i="11"/>
  <c r="I36" i="1"/>
  <c r="H36" i="1"/>
  <c r="G36" i="1"/>
  <c r="F36" i="1"/>
  <c r="E36" i="1"/>
  <c r="Q51" i="11"/>
  <c r="Q50" i="11"/>
  <c r="Q49" i="11"/>
  <c r="E4" i="11"/>
  <c r="J3" i="11"/>
  <c r="C2" i="11"/>
  <c r="Q64" i="1"/>
  <c r="Q50" i="1"/>
  <c r="Q49" i="1"/>
  <c r="Q48" i="1"/>
  <c r="Q47" i="1"/>
  <c r="Q46" i="1"/>
  <c r="Q40" i="1"/>
  <c r="Q39" i="1"/>
  <c r="Q38" i="1"/>
  <c r="Q37" i="1"/>
  <c r="Q36" i="1"/>
  <c r="Q32" i="1"/>
  <c r="Q31" i="1"/>
  <c r="Q30" i="1"/>
  <c r="Q29" i="1"/>
  <c r="Q23" i="1"/>
  <c r="Q22" i="1"/>
  <c r="Q21" i="1"/>
  <c r="Q20" i="1"/>
  <c r="Q16" i="1"/>
  <c r="Q15" i="1"/>
  <c r="Q14" i="1"/>
  <c r="Q13" i="1"/>
  <c r="Q12" i="1"/>
  <c r="Q11" i="1"/>
  <c r="Q10" i="1"/>
  <c r="Q16" i="11"/>
  <c r="Q66" i="11"/>
  <c r="Q52" i="11"/>
  <c r="Q48" i="11"/>
  <c r="Q47" i="11"/>
  <c r="Q46" i="11"/>
  <c r="Q40" i="11"/>
  <c r="Q39" i="11"/>
  <c r="Q38" i="11"/>
  <c r="Q37" i="11"/>
  <c r="Q36" i="11"/>
  <c r="Q32" i="11"/>
  <c r="Q31" i="11"/>
  <c r="Q30" i="11"/>
  <c r="Q29" i="11"/>
  <c r="Q23" i="11"/>
  <c r="Q22" i="11"/>
  <c r="Q21" i="11"/>
  <c r="Q20" i="11"/>
  <c r="Q15" i="11"/>
  <c r="Q14" i="11"/>
  <c r="Q13" i="11"/>
  <c r="Q12" i="11"/>
  <c r="Q11" i="11"/>
  <c r="L86" i="11"/>
  <c r="K86" i="11"/>
  <c r="J86" i="11"/>
  <c r="I86" i="11"/>
  <c r="H86" i="11"/>
  <c r="G86" i="11"/>
  <c r="F86" i="11"/>
  <c r="E86" i="11"/>
  <c r="D86" i="11"/>
  <c r="D82" i="11"/>
  <c r="E82" i="11"/>
  <c r="F82" i="11"/>
  <c r="G82" i="11"/>
  <c r="H82" i="11"/>
  <c r="I82" i="11"/>
  <c r="J82" i="11"/>
  <c r="K82" i="11"/>
  <c r="L82" i="11"/>
  <c r="I66" i="11"/>
  <c r="H66" i="11"/>
  <c r="G66" i="11"/>
  <c r="F66" i="11"/>
  <c r="E66" i="11"/>
  <c r="U10" i="11"/>
  <c r="L8" i="11"/>
  <c r="M8" i="11"/>
  <c r="N8" i="11"/>
  <c r="O8" i="11"/>
  <c r="P8" i="11"/>
  <c r="J66" i="11"/>
  <c r="G6" i="11"/>
  <c r="E4" i="1"/>
  <c r="C2" i="1"/>
  <c r="G49" i="11"/>
  <c r="G47" i="11"/>
  <c r="G46" i="11"/>
  <c r="J46" i="11" s="1"/>
  <c r="G40" i="11"/>
  <c r="G38" i="11"/>
  <c r="G36" i="11"/>
  <c r="G31" i="11"/>
  <c r="G29" i="11"/>
  <c r="G22" i="11"/>
  <c r="J22" i="11" s="1"/>
  <c r="G20" i="11"/>
  <c r="G14" i="11"/>
  <c r="G11" i="11"/>
  <c r="G10" i="11"/>
  <c r="G48" i="11"/>
  <c r="G39" i="11"/>
  <c r="G37" i="11"/>
  <c r="G32" i="11"/>
  <c r="G30" i="11"/>
  <c r="G23" i="11"/>
  <c r="G21" i="11"/>
  <c r="G16" i="11"/>
  <c r="G15" i="11"/>
  <c r="G13" i="11"/>
  <c r="J13" i="11" s="1"/>
  <c r="G12" i="11"/>
  <c r="F33" i="11"/>
  <c r="A81" i="7"/>
  <c r="A82" i="7"/>
  <c r="A59" i="7"/>
  <c r="A60" i="7"/>
  <c r="A61" i="7"/>
  <c r="A41" i="7"/>
  <c r="A42" i="7"/>
  <c r="A43" i="7"/>
  <c r="A44" i="7"/>
  <c r="A45" i="7"/>
  <c r="A46" i="7"/>
  <c r="A14" i="7"/>
  <c r="A15" i="7"/>
  <c r="A16" i="7"/>
  <c r="A22" i="7"/>
  <c r="A23" i="7"/>
  <c r="A24" i="7"/>
  <c r="A25" i="7"/>
  <c r="A26" i="7"/>
  <c r="A27" i="7"/>
  <c r="A28" i="7"/>
  <c r="A29" i="7"/>
  <c r="A30" i="7"/>
  <c r="A31" i="7"/>
  <c r="A32" i="7"/>
  <c r="A33" i="7"/>
  <c r="A35" i="7"/>
  <c r="A36" i="7"/>
  <c r="A37" i="7"/>
  <c r="G17" i="11"/>
  <c r="I48" i="11"/>
  <c r="I39" i="11"/>
  <c r="J39" i="11"/>
  <c r="I32" i="11"/>
  <c r="I23" i="11"/>
  <c r="I16" i="11"/>
  <c r="J16" i="11"/>
  <c r="I12" i="11"/>
  <c r="I49" i="11"/>
  <c r="J49" i="11"/>
  <c r="I36" i="11"/>
  <c r="I13" i="11"/>
  <c r="I47" i="11"/>
  <c r="I38" i="11"/>
  <c r="I31" i="11"/>
  <c r="I22" i="11"/>
  <c r="I15" i="11"/>
  <c r="I11" i="11"/>
  <c r="J11" i="11"/>
  <c r="I46" i="11"/>
  <c r="I37" i="11"/>
  <c r="I30" i="11"/>
  <c r="I21" i="11"/>
  <c r="I14" i="11"/>
  <c r="I10" i="11"/>
  <c r="J10" i="11"/>
  <c r="I40" i="11"/>
  <c r="J40" i="11"/>
  <c r="I29" i="11"/>
  <c r="I20" i="11"/>
  <c r="J32" i="11"/>
  <c r="H33" i="11"/>
  <c r="D80" i="1"/>
  <c r="E80" i="1"/>
  <c r="F80" i="1"/>
  <c r="G80" i="1"/>
  <c r="H80" i="1"/>
  <c r="I80" i="1"/>
  <c r="J80" i="1"/>
  <c r="K80" i="1"/>
  <c r="L80" i="1"/>
  <c r="U10" i="1"/>
  <c r="D84" i="1"/>
  <c r="L8" i="1"/>
  <c r="M8" i="1"/>
  <c r="N8" i="1"/>
  <c r="O8" i="1"/>
  <c r="P8" i="1"/>
  <c r="I33" i="11"/>
  <c r="E84" i="1"/>
  <c r="D63" i="1"/>
  <c r="F84" i="1"/>
  <c r="E43" i="1"/>
  <c r="E63" i="1"/>
  <c r="F43" i="1"/>
  <c r="G84" i="1"/>
  <c r="G43" i="1"/>
  <c r="G63" i="1"/>
  <c r="J36" i="1"/>
  <c r="I84" i="1"/>
  <c r="H84" i="1"/>
  <c r="H43" i="1"/>
  <c r="H63" i="1"/>
  <c r="I43" i="1"/>
  <c r="J84" i="1"/>
  <c r="I63" i="1"/>
  <c r="J63" i="1"/>
  <c r="K84" i="1"/>
  <c r="L84" i="1"/>
  <c r="C71" i="1" l="1"/>
  <c r="C55" i="1" s="1"/>
  <c r="D55" i="1"/>
  <c r="D58" i="1" s="1"/>
  <c r="I41" i="11"/>
  <c r="I43" i="11" s="1"/>
  <c r="G41" i="11"/>
  <c r="G43" i="11" s="1"/>
  <c r="F41" i="11"/>
  <c r="J36" i="11"/>
  <c r="J41" i="11" s="1"/>
  <c r="G33" i="11"/>
  <c r="G71" i="11" s="1"/>
  <c r="J29" i="11"/>
  <c r="J33" i="11" s="1"/>
  <c r="H71" i="11"/>
  <c r="I24" i="11"/>
  <c r="E24" i="11"/>
  <c r="H24" i="11"/>
  <c r="G24" i="11"/>
  <c r="F24" i="11"/>
  <c r="I17" i="11"/>
  <c r="I71" i="11" s="1"/>
  <c r="D26" i="11"/>
  <c r="C38" i="11" s="1"/>
  <c r="C10" i="11"/>
  <c r="E17" i="11"/>
  <c r="E71" i="11" s="1"/>
  <c r="J17" i="11"/>
  <c r="D71" i="11"/>
  <c r="D51" i="11"/>
  <c r="E51" i="11" s="1"/>
  <c r="C11" i="11"/>
  <c r="C22" i="11"/>
  <c r="H43" i="11"/>
  <c r="C15" i="11"/>
  <c r="F17" i="11"/>
  <c r="F71" i="11" s="1"/>
  <c r="C14" i="11"/>
  <c r="C20" i="11"/>
  <c r="C21" i="11"/>
  <c r="C12" i="11"/>
  <c r="C16" i="11"/>
  <c r="C24" i="11"/>
  <c r="E71" i="1"/>
  <c r="E55" i="1" s="1"/>
  <c r="E68" i="1"/>
  <c r="D52" i="11"/>
  <c r="F52" i="11" s="1"/>
  <c r="I50" i="11"/>
  <c r="G50" i="11"/>
  <c r="F50" i="11"/>
  <c r="C47" i="11"/>
  <c r="J20" i="11"/>
  <c r="J24" i="11" s="1"/>
  <c r="H50" i="11"/>
  <c r="C29" i="11"/>
  <c r="C50" i="11"/>
  <c r="C51" i="11"/>
  <c r="C46" i="11"/>
  <c r="C48" i="11"/>
  <c r="H71" i="1"/>
  <c r="H55" i="1" s="1"/>
  <c r="H58" i="1" s="1"/>
  <c r="I71" i="1"/>
  <c r="I55" i="1" s="1"/>
  <c r="I58" i="1" s="1"/>
  <c r="G76" i="1"/>
  <c r="G56" i="1" s="1"/>
  <c r="G68" i="1"/>
  <c r="F68" i="1"/>
  <c r="F76" i="1"/>
  <c r="F56" i="1" s="1"/>
  <c r="F63" i="1"/>
  <c r="J68" i="1"/>
  <c r="E56" i="1"/>
  <c r="J56" i="1" s="1"/>
  <c r="C40" i="11" l="1"/>
  <c r="C37" i="11"/>
  <c r="C30" i="11"/>
  <c r="C32" i="11"/>
  <c r="C33" i="11"/>
  <c r="C41" i="11"/>
  <c r="C36" i="11"/>
  <c r="E43" i="11"/>
  <c r="C31" i="11"/>
  <c r="C39" i="11"/>
  <c r="J71" i="11"/>
  <c r="J43" i="11"/>
  <c r="F43" i="11"/>
  <c r="F51" i="11"/>
  <c r="G51" i="11"/>
  <c r="H51" i="11"/>
  <c r="I51" i="11"/>
  <c r="C52" i="11"/>
  <c r="F53" i="11"/>
  <c r="F55" i="11" s="1"/>
  <c r="F67" i="11" s="1"/>
  <c r="F70" i="11" s="1"/>
  <c r="D53" i="11"/>
  <c r="D55" i="11" s="1"/>
  <c r="D65" i="11" s="1"/>
  <c r="I52" i="11"/>
  <c r="I53" i="11" s="1"/>
  <c r="I55" i="11" s="1"/>
  <c r="I67" i="11" s="1"/>
  <c r="E52" i="11"/>
  <c r="E53" i="11" s="1"/>
  <c r="E55" i="11" s="1"/>
  <c r="H52" i="11"/>
  <c r="J50" i="11"/>
  <c r="G52" i="11"/>
  <c r="J70" i="1"/>
  <c r="J71" i="1" s="1"/>
  <c r="K71" i="1" s="1"/>
  <c r="G71" i="1"/>
  <c r="G55" i="1" s="1"/>
  <c r="G58" i="1" s="1"/>
  <c r="J76" i="1"/>
  <c r="F71" i="1"/>
  <c r="F55" i="1" s="1"/>
  <c r="F58" i="1" s="1"/>
  <c r="E58" i="1"/>
  <c r="C53" i="11" l="1"/>
  <c r="G53" i="11"/>
  <c r="G55" i="11" s="1"/>
  <c r="G65" i="11" s="1"/>
  <c r="F65" i="11"/>
  <c r="J51" i="11"/>
  <c r="D67" i="11"/>
  <c r="D78" i="11" s="1"/>
  <c r="D58" i="11" s="1"/>
  <c r="H53" i="11"/>
  <c r="H55" i="11" s="1"/>
  <c r="H67" i="11" s="1"/>
  <c r="H78" i="11" s="1"/>
  <c r="H58" i="11" s="1"/>
  <c r="F78" i="11"/>
  <c r="F58" i="11" s="1"/>
  <c r="J52" i="11"/>
  <c r="I78" i="11"/>
  <c r="I58" i="11" s="1"/>
  <c r="I70" i="11"/>
  <c r="I65" i="11"/>
  <c r="E65" i="11"/>
  <c r="E67" i="11"/>
  <c r="J55" i="1"/>
  <c r="J58" i="1" s="1"/>
  <c r="K58" i="1" s="1"/>
  <c r="H70" i="11" l="1"/>
  <c r="H65" i="11"/>
  <c r="G67" i="11"/>
  <c r="J67" i="11" s="1"/>
  <c r="D70" i="11"/>
  <c r="D73" i="11" s="1"/>
  <c r="J53" i="11"/>
  <c r="J55" i="11" s="1"/>
  <c r="K55" i="11" s="1"/>
  <c r="E70" i="11"/>
  <c r="E78" i="11"/>
  <c r="D57" i="11" l="1"/>
  <c r="D60" i="11" s="1"/>
  <c r="C73" i="11"/>
  <c r="G78" i="11"/>
  <c r="G58" i="11" s="1"/>
  <c r="G70" i="11"/>
  <c r="J70" i="11" s="1"/>
  <c r="J65" i="11"/>
  <c r="K53" i="11"/>
  <c r="J78" i="11"/>
  <c r="E58" i="11"/>
  <c r="J58" i="11" s="1"/>
  <c r="F73" i="11"/>
  <c r="F57" i="11" s="1"/>
  <c r="F60" i="11" s="1"/>
  <c r="I73" i="11"/>
  <c r="I57" i="11" s="1"/>
  <c r="I60" i="11" s="1"/>
  <c r="G73" i="11"/>
  <c r="G57" i="11" s="1"/>
  <c r="G60" i="11" s="1"/>
  <c r="H73" i="11"/>
  <c r="H57" i="11" s="1"/>
  <c r="H60" i="11" s="1"/>
  <c r="E73" i="11" l="1"/>
  <c r="E57" i="11" s="1"/>
  <c r="J72" i="11"/>
  <c r="J73" i="11" s="1"/>
  <c r="K73" i="11" s="1"/>
  <c r="J57" i="11" l="1"/>
  <c r="J60" i="11" s="1"/>
  <c r="K60" i="11" s="1"/>
  <c r="E60" i="11"/>
</calcChain>
</file>

<file path=xl/comments1.xml><?xml version="1.0" encoding="utf-8"?>
<comments xmlns="http://schemas.openxmlformats.org/spreadsheetml/2006/main">
  <authors>
    <author>Amann, Ron</author>
  </authors>
  <commentList>
    <comment ref="E6" authorId="0">
      <text>
        <r>
          <rPr>
            <b/>
            <sz val="9"/>
            <color indexed="81"/>
            <rFont val="Tahoma"/>
            <family val="2"/>
          </rPr>
          <t>Amann, Ron:</t>
        </r>
        <r>
          <rPr>
            <sz val="9"/>
            <color indexed="81"/>
            <rFont val="Tahoma"/>
            <family val="2"/>
          </rPr>
          <t xml:space="preserve">
Indicate the Escalation % per year starting from the Base Year. 
Typically, it is the same for each but can change based on the investment.
The Escalation Rate in future years will be reflected in the costs of each line item based on the year that the work occurs.</t>
        </r>
      </text>
    </comment>
    <comment ref="E8" authorId="0">
      <text>
        <r>
          <rPr>
            <b/>
            <sz val="9"/>
            <color indexed="81"/>
            <rFont val="Tahoma"/>
            <family val="2"/>
          </rPr>
          <t xml:space="preserve">Amann, Ron:
Enter the year that the work will occur. 
The years do not need to be sequential. 
That is, work does not need to start the first year after the Base Year and work does not have to occur for 1 or more years. </t>
        </r>
      </text>
    </comment>
    <comment ref="A45" authorId="0">
      <text>
        <r>
          <rPr>
            <b/>
            <sz val="9"/>
            <color indexed="81"/>
            <rFont val="Tahoma"/>
            <family val="2"/>
          </rPr>
          <t>Amann, Ron:</t>
        </r>
        <r>
          <rPr>
            <sz val="9"/>
            <color indexed="81"/>
            <rFont val="Tahoma"/>
            <family val="2"/>
          </rPr>
          <t xml:space="preserve">
The categories below are provided as examples and should be defined by the estimator as part of the Risk Management process.</t>
        </r>
      </text>
    </comment>
    <comment ref="B69" authorId="0">
      <text>
        <r>
          <rPr>
            <b/>
            <sz val="9"/>
            <color indexed="81"/>
            <rFont val="Tahoma"/>
            <family val="2"/>
          </rPr>
          <t>Amann, Ron:</t>
        </r>
        <r>
          <rPr>
            <sz val="9"/>
            <color indexed="81"/>
            <rFont val="Tahoma"/>
            <family val="2"/>
          </rPr>
          <t xml:space="preserve">
Applies to Public Works only.</t>
        </r>
      </text>
    </comment>
    <comment ref="B76" authorId="0">
      <text>
        <r>
          <rPr>
            <b/>
            <sz val="9"/>
            <color indexed="81"/>
            <rFont val="Tahoma"/>
            <family val="2"/>
          </rPr>
          <t>Amann, Ron:</t>
        </r>
        <r>
          <rPr>
            <sz val="9"/>
            <color indexed="81"/>
            <rFont val="Tahoma"/>
            <family val="2"/>
          </rPr>
          <t xml:space="preserve">
Based on current year project costs.
(Similar to paying L/C interest only).</t>
        </r>
      </text>
    </comment>
  </commentList>
</comments>
</file>

<file path=xl/comments2.xml><?xml version="1.0" encoding="utf-8"?>
<comments xmlns="http://schemas.openxmlformats.org/spreadsheetml/2006/main">
  <authors>
    <author>Amann, Ron</author>
  </authors>
  <commentList>
    <comment ref="E6" authorId="0">
      <text>
        <r>
          <rPr>
            <b/>
            <sz val="9"/>
            <color indexed="81"/>
            <rFont val="Tahoma"/>
            <family val="2"/>
          </rPr>
          <t>Amann, Ron:</t>
        </r>
        <r>
          <rPr>
            <sz val="9"/>
            <color indexed="81"/>
            <rFont val="Tahoma"/>
            <family val="2"/>
          </rPr>
          <t xml:space="preserve">
Indicate the Escalation % per year starting from the Base Year. 
Typically it is the same for each but can change based on the investment.
The Escalation Rate in future years will be reflected in the costs of each line item based on the year that the work occurs.</t>
        </r>
      </text>
    </comment>
    <comment ref="E8" authorId="0">
      <text>
        <r>
          <rPr>
            <b/>
            <sz val="9"/>
            <color indexed="81"/>
            <rFont val="Tahoma"/>
            <family val="2"/>
          </rPr>
          <t>Amann, Ron:</t>
        </r>
        <r>
          <rPr>
            <sz val="9"/>
            <color indexed="81"/>
            <rFont val="Tahoma"/>
            <family val="2"/>
          </rPr>
          <t xml:space="preserve">
</t>
        </r>
        <r>
          <rPr>
            <b/>
            <sz val="9"/>
            <color indexed="81"/>
            <rFont val="Tahoma"/>
            <family val="2"/>
          </rPr>
          <t xml:space="preserve">Enter the year that the work will occur. 
The years do not need to be sequential. 
That is, work does not need to start the first year after the Base Year and work does not have to occur for 1 or more years. </t>
        </r>
      </text>
    </comment>
    <comment ref="A19" authorId="0">
      <text>
        <r>
          <rPr>
            <b/>
            <sz val="9"/>
            <color indexed="81"/>
            <rFont val="Tahoma"/>
            <family val="2"/>
          </rPr>
          <t>Amann, Ron:
The items below are provided as example elements. The Estimator needs to identify the cost elements based on the type of project.</t>
        </r>
      </text>
    </comment>
    <comment ref="A45" authorId="0">
      <text>
        <r>
          <rPr>
            <b/>
            <sz val="9"/>
            <color indexed="81"/>
            <rFont val="Tahoma"/>
            <family val="2"/>
          </rPr>
          <t>Amann, Ron:</t>
        </r>
        <r>
          <rPr>
            <sz val="9"/>
            <color indexed="81"/>
            <rFont val="Tahoma"/>
            <family val="2"/>
          </rPr>
          <t xml:space="preserve">
The categories below are provided as examples and should be defined by the estimator as part of the Risk Management process.</t>
        </r>
      </text>
    </comment>
    <comment ref="B71" authorId="0">
      <text>
        <r>
          <rPr>
            <b/>
            <sz val="9"/>
            <color indexed="81"/>
            <rFont val="Tahoma"/>
            <family val="2"/>
          </rPr>
          <t>Amann, Ron:</t>
        </r>
        <r>
          <rPr>
            <sz val="9"/>
            <color indexed="81"/>
            <rFont val="Tahoma"/>
            <family val="2"/>
          </rPr>
          <t xml:space="preserve">
Applies to Public Works only.</t>
        </r>
      </text>
    </comment>
    <comment ref="B78" authorId="0">
      <text>
        <r>
          <rPr>
            <b/>
            <sz val="9"/>
            <color indexed="81"/>
            <rFont val="Tahoma"/>
            <family val="2"/>
          </rPr>
          <t>Amann, Ron:</t>
        </r>
        <r>
          <rPr>
            <sz val="9"/>
            <color indexed="81"/>
            <rFont val="Tahoma"/>
            <family val="2"/>
          </rPr>
          <t xml:space="preserve">
Based on current year project costs.
(similar to paying L/C interest only).</t>
        </r>
      </text>
    </comment>
  </commentList>
</comments>
</file>

<file path=xl/comments3.xml><?xml version="1.0" encoding="utf-8"?>
<comments xmlns="http://schemas.openxmlformats.org/spreadsheetml/2006/main">
  <authors>
    <author>Amann, Ron</author>
  </authors>
  <commentList>
    <comment ref="H6" authorId="0">
      <text>
        <r>
          <rPr>
            <b/>
            <sz val="9"/>
            <color rgb="FF000000"/>
            <rFont val="Tahoma"/>
            <family val="2"/>
          </rPr>
          <t>Amann, Ron:</t>
        </r>
        <r>
          <rPr>
            <sz val="9"/>
            <color rgb="FF000000"/>
            <rFont val="Tahoma"/>
            <family val="2"/>
          </rPr>
          <t xml:space="preserve">
</t>
        </r>
        <r>
          <rPr>
            <b/>
            <u/>
            <sz val="12"/>
            <color rgb="FF000000"/>
            <rFont val="Tahoma"/>
            <family val="2"/>
          </rPr>
          <t>Avoid:</t>
        </r>
        <r>
          <rPr>
            <sz val="12"/>
            <color rgb="FF000000"/>
            <rFont val="Tahoma"/>
            <family val="2"/>
          </rPr>
          <t xml:space="preserve"> Remove the cause of the risk in order to eliminate the risk event form occurring.
</t>
        </r>
        <r>
          <rPr>
            <b/>
            <u/>
            <sz val="12"/>
            <color rgb="FF000000"/>
            <rFont val="Tahoma"/>
            <family val="2"/>
          </rPr>
          <t>Transfer:</t>
        </r>
        <r>
          <rPr>
            <sz val="12"/>
            <color rgb="FF000000"/>
            <rFont val="Tahoma"/>
            <family val="2"/>
          </rPr>
          <t xml:space="preserve"> Utilize insurance or bonding.
</t>
        </r>
        <r>
          <rPr>
            <b/>
            <u/>
            <sz val="12"/>
            <color rgb="FF000000"/>
            <rFont val="Tahoma"/>
            <family val="2"/>
          </rPr>
          <t>Reduce:</t>
        </r>
        <r>
          <rPr>
            <sz val="12"/>
            <color rgb="FF000000"/>
            <rFont val="Tahoma"/>
            <family val="2"/>
          </rPr>
          <t xml:space="preserve"> Under-take additional activities to reduce the effect or impact of the risk event occurring.
</t>
        </r>
        <r>
          <rPr>
            <b/>
            <u/>
            <sz val="12"/>
            <color rgb="FF000000"/>
            <rFont val="Tahoma"/>
            <family val="2"/>
          </rPr>
          <t>Accept:</t>
        </r>
        <r>
          <rPr>
            <sz val="12"/>
            <color rgb="FF000000"/>
            <rFont val="Tahoma"/>
            <family val="2"/>
          </rPr>
          <t xml:space="preserve"> If the risk event occurs and utilize contingency funds to address the risk outcome if it occurs.</t>
        </r>
      </text>
    </comment>
    <comment ref="J6" authorId="0">
      <text>
        <r>
          <rPr>
            <b/>
            <sz val="9"/>
            <color rgb="FF000000"/>
            <rFont val="Tahoma"/>
            <family val="2"/>
          </rPr>
          <t>Amann, Ron:</t>
        </r>
        <r>
          <rPr>
            <sz val="9"/>
            <color rgb="FF000000"/>
            <rFont val="Tahoma"/>
            <family val="2"/>
          </rPr>
          <t xml:space="preserve">
If mitigation does not work and risk event outcome occurs, what will you do?</t>
        </r>
      </text>
    </comment>
  </commentList>
</comments>
</file>

<file path=xl/sharedStrings.xml><?xml version="1.0" encoding="utf-8"?>
<sst xmlns="http://schemas.openxmlformats.org/spreadsheetml/2006/main" count="1313" uniqueCount="409">
  <si>
    <t>Construction Costs</t>
  </si>
  <si>
    <t>Land Acquisition</t>
  </si>
  <si>
    <t>Contingencies</t>
  </si>
  <si>
    <t>Overhead / Admin Charges</t>
  </si>
  <si>
    <t>Base Year</t>
  </si>
  <si>
    <t>Cost Escalation / Construction Inflation</t>
  </si>
  <si>
    <t>Total</t>
  </si>
  <si>
    <t>Document Revision No.</t>
  </si>
  <si>
    <t xml:space="preserve"> </t>
  </si>
  <si>
    <t>V1.0</t>
  </si>
  <si>
    <t>Released for use</t>
  </si>
  <si>
    <t>Assumptions</t>
  </si>
  <si>
    <t>Risks and Opportunities</t>
  </si>
  <si>
    <t xml:space="preserve">Reference Documents </t>
  </si>
  <si>
    <t xml:space="preserve">Estimating Team </t>
  </si>
  <si>
    <t>General Comments</t>
  </si>
  <si>
    <t>Utility Costs</t>
  </si>
  <si>
    <t>Total Project Cost</t>
  </si>
  <si>
    <t>Operating Budget Impact</t>
  </si>
  <si>
    <t>Dept</t>
  </si>
  <si>
    <t>Research (SMIR) (Const only)</t>
  </si>
  <si>
    <t>Corporate (max $100,000)</t>
  </si>
  <si>
    <t>Interim Financing</t>
  </si>
  <si>
    <t>($ thousands)</t>
  </si>
  <si>
    <t>Estimate Date</t>
  </si>
  <si>
    <t>Class of Estimate</t>
  </si>
  <si>
    <t>Estimate Detail</t>
  </si>
  <si>
    <t>Engineering Costs</t>
  </si>
  <si>
    <t>Other Costs</t>
  </si>
  <si>
    <t>Contingencies Costs</t>
  </si>
  <si>
    <t>Contingency Costs</t>
  </si>
  <si>
    <t>Other</t>
  </si>
  <si>
    <t>Provide any comments that are not identified above.</t>
  </si>
  <si>
    <t>Investment</t>
  </si>
  <si>
    <t xml:space="preserve">Investment </t>
  </si>
  <si>
    <t>Total 
%</t>
  </si>
  <si>
    <t>% of Const.</t>
  </si>
  <si>
    <t>Financing Charges</t>
  </si>
  <si>
    <t>Total Project Costs</t>
  </si>
  <si>
    <t>Overhead &amp; Administrative Charges</t>
  </si>
  <si>
    <t>Total Operating Impact</t>
  </si>
  <si>
    <t>Operating Impact</t>
  </si>
  <si>
    <t>Overhead and Administrative Charges</t>
  </si>
  <si>
    <t>Check</t>
  </si>
  <si>
    <t>3rd Party Funding</t>
  </si>
  <si>
    <t>Interim Financing Charge</t>
  </si>
  <si>
    <t>Hydro</t>
  </si>
  <si>
    <t>Communication - Shaw</t>
  </si>
  <si>
    <t>Mr. Bob Olive Einstein</t>
  </si>
  <si>
    <t>Public Works</t>
  </si>
  <si>
    <t>Communication - MTS</t>
  </si>
  <si>
    <t>Land Costs exceed Budget</t>
  </si>
  <si>
    <t>Characteristic</t>
  </si>
  <si>
    <t>Weighting</t>
  </si>
  <si>
    <t>Class 1</t>
  </si>
  <si>
    <t>Class 2</t>
  </si>
  <si>
    <t>Class 3</t>
  </si>
  <si>
    <t>Class 4</t>
  </si>
  <si>
    <t>Class 5</t>
  </si>
  <si>
    <t>Project Definition</t>
  </si>
  <si>
    <t>Primary</t>
  </si>
  <si>
    <t>30% to 75%</t>
  </si>
  <si>
    <t>10% to 40%</t>
  </si>
  <si>
    <t>1% to 15%</t>
  </si>
  <si>
    <t>0% to 2%</t>
  </si>
  <si>
    <t>End Usage</t>
  </si>
  <si>
    <t>Secondary</t>
  </si>
  <si>
    <t>Tender Check</t>
  </si>
  <si>
    <t>Semi-Tender</t>
  </si>
  <si>
    <t>Budget</t>
  </si>
  <si>
    <t>Study</t>
  </si>
  <si>
    <t>Screening</t>
  </si>
  <si>
    <t>Methodology</t>
  </si>
  <si>
    <t>Expected Accuracy
(from Appendix 2 - Cap Bug)</t>
  </si>
  <si>
    <t>General Scope Description</t>
  </si>
  <si>
    <t>Defined</t>
  </si>
  <si>
    <t>Preliminary</t>
  </si>
  <si>
    <t>Assumed</t>
  </si>
  <si>
    <t>Project Location</t>
  </si>
  <si>
    <t>Specific</t>
  </si>
  <si>
    <t>Approximate</t>
  </si>
  <si>
    <t>General</t>
  </si>
  <si>
    <t>Functional Space Req (m2)</t>
  </si>
  <si>
    <t>Started</t>
  </si>
  <si>
    <t>Standards Requirements</t>
  </si>
  <si>
    <t>Total Capacity</t>
  </si>
  <si>
    <t>Electrical Capacity</t>
  </si>
  <si>
    <t>None</t>
  </si>
  <si>
    <t>Integrated Project Plan</t>
  </si>
  <si>
    <t>Project Master Schedule</t>
  </si>
  <si>
    <t>Work Breakdown Structure</t>
  </si>
  <si>
    <t>Project Code of Accounts</t>
  </si>
  <si>
    <t>Contracting Strategy</t>
  </si>
  <si>
    <t>Design Deliverables</t>
  </si>
  <si>
    <t>Standards Drawings</t>
  </si>
  <si>
    <t>C</t>
  </si>
  <si>
    <t>S/P</t>
  </si>
  <si>
    <t>Site Plan</t>
  </si>
  <si>
    <t>S</t>
  </si>
  <si>
    <t>Existing Site Plan</t>
  </si>
  <si>
    <t>Demolition Plan and Drawings</t>
  </si>
  <si>
    <t>P</t>
  </si>
  <si>
    <t>External Elevations (Structure)</t>
  </si>
  <si>
    <t>Interior Elevations (Structure)</t>
  </si>
  <si>
    <t>Interior Section Views</t>
  </si>
  <si>
    <t>Partition or Wall Types</t>
  </si>
  <si>
    <t>Finish Schedule</t>
  </si>
  <si>
    <t>Window Schedules</t>
  </si>
  <si>
    <t>Flow Control Designs</t>
  </si>
  <si>
    <t>Plumbing Details</t>
  </si>
  <si>
    <t>Plumbing Riser Diagram</t>
  </si>
  <si>
    <t>One-Line Electrical Diagram</t>
  </si>
  <si>
    <t>Electrical Power Plan</t>
  </si>
  <si>
    <t>Lightning Protection Plan</t>
  </si>
  <si>
    <t>Motor Control Diagram</t>
  </si>
  <si>
    <t>Lighting Control Drawings</t>
  </si>
  <si>
    <t>Lighting Schedules</t>
  </si>
  <si>
    <t>Equipment Schedule</t>
  </si>
  <si>
    <t>Overall</t>
  </si>
  <si>
    <t>Project</t>
  </si>
  <si>
    <t>Description</t>
  </si>
  <si>
    <t>Risk Event Identification</t>
  </si>
  <si>
    <t>Risk Severity</t>
  </si>
  <si>
    <t>Risk Response</t>
  </si>
  <si>
    <t>Contingency Plan</t>
  </si>
  <si>
    <t>Risk Owner</t>
  </si>
  <si>
    <t>Risk Event Outcome</t>
  </si>
  <si>
    <t>Threat or Opportunity?</t>
  </si>
  <si>
    <t>This event may occur (Uncertain Event)</t>
  </si>
  <si>
    <t>Threat</t>
  </si>
  <si>
    <t>Critical</t>
  </si>
  <si>
    <t>Reduce</t>
  </si>
  <si>
    <t>Have Typical Design for Permanent Dewatering Station available</t>
  </si>
  <si>
    <t>PM</t>
  </si>
  <si>
    <t>Railway negotiations not being completed</t>
  </si>
  <si>
    <t>Cost for Design modifications and additions</t>
  </si>
  <si>
    <t>Serious</t>
  </si>
  <si>
    <t xml:space="preserve">Ensure Design Consultant has experience with Railway requirements and has staff to address this risk </t>
  </si>
  <si>
    <t>Contingency allowance for additional Design $500K</t>
  </si>
  <si>
    <t>Land not being secured in a timely fashion</t>
  </si>
  <si>
    <t>Access to land is delayed</t>
  </si>
  <si>
    <t>Delay in construction starting</t>
  </si>
  <si>
    <t>More costs than estimated</t>
  </si>
  <si>
    <t>Acceptable</t>
  </si>
  <si>
    <t>Accept</t>
  </si>
  <si>
    <t>Higher than estimated land costs</t>
  </si>
  <si>
    <t>Cho-Cho Bridge</t>
  </si>
  <si>
    <t>Bridge</t>
  </si>
  <si>
    <t>Active Transportation</t>
  </si>
  <si>
    <t>Sound Attenuation</t>
  </si>
  <si>
    <t xml:space="preserve">Water &amp; Sewer </t>
  </si>
  <si>
    <t>Geotechnical Engineering</t>
  </si>
  <si>
    <t>Detailed Design (Bridge and Roadway)</t>
  </si>
  <si>
    <t>Railway Design</t>
  </si>
  <si>
    <t>IS / IT</t>
  </si>
  <si>
    <t>Legal</t>
  </si>
  <si>
    <t>Field Office</t>
  </si>
  <si>
    <t>Security</t>
  </si>
  <si>
    <t>Geotechincial Issue (Groundwater)</t>
  </si>
  <si>
    <t>Mr. Base Of Estimate (BOE)</t>
  </si>
  <si>
    <t>Change in Content</t>
  </si>
  <si>
    <t>Date Released</t>
  </si>
  <si>
    <t>Released By</t>
  </si>
  <si>
    <t>Revisions</t>
  </si>
  <si>
    <t>Prepared By</t>
  </si>
  <si>
    <t>Department</t>
  </si>
  <si>
    <t>File No.</t>
  </si>
  <si>
    <t>Project Scope Description</t>
  </si>
  <si>
    <t>Estimate Classification</t>
  </si>
  <si>
    <t>The Investment Name exactly as on the Business Case.</t>
  </si>
  <si>
    <t>Full name of the responsible Department.</t>
  </si>
  <si>
    <r>
      <t xml:space="preserve">Identify and reference the specific items or activities that are </t>
    </r>
    <r>
      <rPr>
        <u/>
        <sz val="11"/>
        <color theme="1"/>
        <rFont val="Calibri"/>
        <family val="2"/>
        <scheme val="minor"/>
      </rPr>
      <t>NOT</t>
    </r>
    <r>
      <rPr>
        <sz val="11"/>
        <color theme="1"/>
        <rFont val="Calibri"/>
        <family val="2"/>
        <scheme val="minor"/>
      </rPr>
      <t xml:space="preserve"> part of the project scope or included in the estimate.</t>
    </r>
  </si>
  <si>
    <t>Delete formulas if no funds are borrowed for the investment.  
The borrowing rate is obtained from Corporate Finance.
Concept:  The interim financing charges are similar to what an individual would incur if they built a house and needed to utilize a personal Line of Credit to pay  project costs due to cash flow reasons.</t>
  </si>
  <si>
    <t>Identify and list key assumptions made in developing the estimate. Identify only KEY assumptions. 
If listed elsewhere, make reference to the document (such as the Business Case (BC) or Project Delivery Plan (PDP).</t>
  </si>
  <si>
    <t xml:space="preserve">For most projects, just enter any cost associated with "Salaries and Benefits", "Materials, Parts and Supplies" or "Other".
This section should be completed in consultation with the Portfolio Financial Analyst. </t>
  </si>
  <si>
    <t>The purpose of this tab is provide guidance to the Estimator in how to assess the Cost Classification.
Assess the estimate against each of the guideline criteria, and based on how complete or defined the estimate is the Class of Estimate can be determined. 
This is not an exact science as the Estimator's judgment needs to be applied.</t>
  </si>
  <si>
    <t>Major Changes from Previous Estimate</t>
  </si>
  <si>
    <t>Mechanical / HVAC Plan / Drawings</t>
  </si>
  <si>
    <t>Emergency Communication Plan / Drawings</t>
  </si>
  <si>
    <t>Premise</t>
  </si>
  <si>
    <t>Example Premise</t>
  </si>
  <si>
    <t>Costing and 
Cash Flow</t>
  </si>
  <si>
    <t>Cost Items</t>
  </si>
  <si>
    <t>There is 3rd party funding from the Province.</t>
  </si>
  <si>
    <t xml:space="preserve">Cost items are noted such as Engineering and Construction. 
The PM also determined there were Utility Costs associated with this investment. </t>
  </si>
  <si>
    <t>To Design and Construct a Railway Bridge at Over Street. 
The bridge needs to accommodate 15000 vpd and not impact railway operation during construction.
The bridge will include all necessary land purchases and engage the Public, as necessary, through the entire design - construction life-cycle.
The project needs to completed by Fall of 2021.</t>
  </si>
  <si>
    <t>Land can be purchased without expropriation.
Council will approve this budget authorization request by 
Fall 2018.</t>
  </si>
  <si>
    <t>Insurance is to address any risk associated with railway traffic during construction. Corporate Risk to address this event via City's insurance.</t>
  </si>
  <si>
    <t xml:space="preserve">The Key Scope Element for the final 2 phases are:
Detailed Design and Construction
Commissioning and Transfer  </t>
  </si>
  <si>
    <t>Risks are identified in the Project's RMP.</t>
  </si>
  <si>
    <t>Salaries and Benefits</t>
  </si>
  <si>
    <t>Materials, Parts and Supplies</t>
  </si>
  <si>
    <t>Overhead &amp; Admin Charges Sub-total</t>
  </si>
  <si>
    <t>Sub-total</t>
  </si>
  <si>
    <t>Year Work Starts</t>
  </si>
  <si>
    <t>Roadway</t>
  </si>
  <si>
    <t>Railway Realignment</t>
  </si>
  <si>
    <t>Detailed Design (W&amp;S)</t>
  </si>
  <si>
    <t>Construction Delays 
   (due to land purchases)</t>
  </si>
  <si>
    <t>Overhead and Admin Charges Detail</t>
  </si>
  <si>
    <t>3rd Party Share of Project Costs</t>
  </si>
  <si>
    <t>City's Share of Project Costs</t>
  </si>
  <si>
    <t>Operating Budget Impact Detail</t>
  </si>
  <si>
    <t>Higher-than-Estimated Land Costs</t>
  </si>
  <si>
    <t>Basis of Estimate Cost Detail (Example)</t>
  </si>
  <si>
    <t>Design and construct a railway overpass</t>
  </si>
  <si>
    <r>
      <t xml:space="preserve">Cost to Manage Risks
</t>
    </r>
    <r>
      <rPr>
        <b/>
        <sz val="11"/>
        <color rgb="FFFF0000"/>
        <rFont val="Arial Narrow"/>
        <family val="2"/>
      </rPr>
      <t>(Identified in BOE with cost breakdown detail shown on separate worksheet)</t>
    </r>
  </si>
  <si>
    <t xml:space="preserve">More involvement of Councillor and local citizen  </t>
  </si>
  <si>
    <t>As a result of 
(Risk Cause)</t>
  </si>
  <si>
    <t>Which leads to 
(Effect on objectives)</t>
  </si>
  <si>
    <t>Groundwater table is hit</t>
  </si>
  <si>
    <t>Bid Opp. No.</t>
  </si>
  <si>
    <t>Date</t>
  </si>
  <si>
    <t>Bridge Foundation Re-design and De-watering Pump Station 
(Temp and Permanent pumps required)</t>
  </si>
  <si>
    <t>Excavation for bridge foundation</t>
  </si>
  <si>
    <t>Design Scope increase due to railway demands</t>
  </si>
  <si>
    <t>Extra costs to pump and re-design the bridge foundation</t>
  </si>
  <si>
    <t>Additional Design Scope is needed</t>
  </si>
  <si>
    <t>Construction cost increase due to land purchase delays</t>
  </si>
  <si>
    <t>Cost to Pubic Engagement Activities over Budget</t>
  </si>
  <si>
    <t>Expropriation activities are needed</t>
  </si>
  <si>
    <t>Additional PE activities and communication requirements than budgeted for</t>
  </si>
  <si>
    <t>Additional funds needed and Council approval required</t>
  </si>
  <si>
    <t>Perform Geotechnical Drilling - Analysis
Allow Contingency for construction de-watering</t>
  </si>
  <si>
    <t>Have City realtors engage land owners early and ensure urgency of land purchases is understood.
Do not tender contract if not confident that land can be secured.</t>
  </si>
  <si>
    <t>Early discussion with Railway Engineers to understand requirements.</t>
  </si>
  <si>
    <t>Allow for additional PE session in Cost Estimate</t>
  </si>
  <si>
    <t xml:space="preserve">Early communication with Land Owners.
Have City realtors engage land owners early and ensure urgency of land purchases is understood.
</t>
  </si>
  <si>
    <t>Include allowance in Contingency.
Engage Mayor &amp; Councillor if risk increases.</t>
  </si>
  <si>
    <t>n/a</t>
  </si>
  <si>
    <t>Take funds from General Contingency as will be in the $20k range.</t>
  </si>
  <si>
    <t>Use Contingency to pay added construction costs due to inflation.
Pay more $ for Land.</t>
  </si>
  <si>
    <t>Action(s) to be Undertaken</t>
  </si>
  <si>
    <t>Basis of Estimate Cost Detail</t>
  </si>
  <si>
    <t>Project Sub-total before Charges</t>
  </si>
  <si>
    <t>Deliverable has been reviewed and approved as appropriate.</t>
  </si>
  <si>
    <t>Rough work on the deliverable has begun.</t>
  </si>
  <si>
    <t>Comments</t>
  </si>
  <si>
    <t>Development of the deliverable has not begun.</t>
  </si>
  <si>
    <t>65% to 100%</t>
  </si>
  <si>
    <t>Structural Section / Details</t>
  </si>
  <si>
    <t>Interior Lighting Plan / Drawings</t>
  </si>
  <si>
    <t>Security Plan / Drawings</t>
  </si>
  <si>
    <t>Info Systems / Telecom Plan</t>
  </si>
  <si>
    <t>Mechanical / HVAC Schedules</t>
  </si>
  <si>
    <t>Mechanical / HVAC Details</t>
  </si>
  <si>
    <t>Foundation Section / Details</t>
  </si>
  <si>
    <t>Foundation Plan / Drawings</t>
  </si>
  <si>
    <t>Room Layout Plan / Drawings</t>
  </si>
  <si>
    <t>Fire Protection Plan / Drawings</t>
  </si>
  <si>
    <t>Signage Drawings / Schedules</t>
  </si>
  <si>
    <t>Landscaping Plan / Drawing</t>
  </si>
  <si>
    <t>Site Comm Plan / Drawing</t>
  </si>
  <si>
    <t>Site Lighting Plan / Drawing</t>
  </si>
  <si>
    <t>Site Electrical Plan / Drawing</t>
  </si>
  <si>
    <t>Escalation Strategy / Basis</t>
  </si>
  <si>
    <t>Stormwater Plan / Drawing</t>
  </si>
  <si>
    <t>Erosion Control Plan / Drawing</t>
  </si>
  <si>
    <t>Door Schedules</t>
  </si>
  <si>
    <t>Restroom Schedules</t>
  </si>
  <si>
    <t>Furniture Plans / Schedules / Drawings</t>
  </si>
  <si>
    <t>Info Systems / Telecom Details</t>
  </si>
  <si>
    <t>Electrical / Panel Drawings</t>
  </si>
  <si>
    <t>Life Safety Plan / Drawings</t>
  </si>
  <si>
    <t>Plumbing Plan / Drawings</t>
  </si>
  <si>
    <t>Material / Equipment Specs</t>
  </si>
  <si>
    <t>Roof Plan Drawings / Details</t>
  </si>
  <si>
    <t>Structural Plan / Drawings</t>
  </si>
  <si>
    <t>High: +3% to +10%
Low: -3% to -5%</t>
  </si>
  <si>
    <t>High: +10% to +20%
Low: -5% to -10%</t>
  </si>
  <si>
    <t>High: +20% to +30%
Low: -10% to -20%</t>
  </si>
  <si>
    <t>High: +30% to +60%
Low: -20% to -30%</t>
  </si>
  <si>
    <t>High: +60% to +100%
Low: -30% to -50%</t>
  </si>
  <si>
    <t>Utility Plan and Drawing</t>
  </si>
  <si>
    <t>Unknown - Unknowns</t>
  </si>
  <si>
    <t>Geotechnical study included in scope - 250K
Contingency allowance for Site De-watering 500K.</t>
  </si>
  <si>
    <t xml:space="preserve">An investment to construct a railway overpass. 
The investment is in the Planning Phase and is currently a Class 3 Estimate. </t>
  </si>
  <si>
    <t>The Contingencies were determined as per the risk assessment completed in the Risk Management Plan (RMP) Template which has been embedded in the tab called "RMP".</t>
  </si>
  <si>
    <t>BC_PW_CHO CHO Overpass _2017_001 V2.0</t>
  </si>
  <si>
    <t>Design cost increase</t>
  </si>
  <si>
    <t>The detailed-design refinement of the end product, review meetings, requirement clarifications all impact the time spend finalizing the detailed design.</t>
  </si>
  <si>
    <t>Additional time is spend during Detailed Design</t>
  </si>
  <si>
    <t>Costs increasing over contract value</t>
  </si>
  <si>
    <t>Important</t>
  </si>
  <si>
    <t xml:space="preserve">Mange the design process
Regular review and assess design schedule with production
Limit stakeholder influence </t>
  </si>
  <si>
    <t>Use Contingency
Get more money</t>
  </si>
  <si>
    <t xml:space="preserve">Assume 10% of Design budget (Known - unknown) </t>
  </si>
  <si>
    <t>Construction cost increase</t>
  </si>
  <si>
    <t>Design clarifications, modifications cause incremental increases to construction costs</t>
  </si>
  <si>
    <t xml:space="preserve">Construction cost increasing </t>
  </si>
  <si>
    <t xml:space="preserve">Mange the Change Control process
Assess type of changes and allocate costs accordingly </t>
  </si>
  <si>
    <t xml:space="preserve">Use Contingency
Get money </t>
  </si>
  <si>
    <t xml:space="preserve">Assume 10% of Construction budget (Known - unknown) </t>
  </si>
  <si>
    <t>Contingency set at $5M</t>
  </si>
  <si>
    <t>Risk Management Plan (RMP)</t>
  </si>
  <si>
    <t>% Proj Cost</t>
  </si>
  <si>
    <t>Asset Management –</t>
  </si>
  <si>
    <t>Basis of Estimate (BoE)</t>
  </si>
  <si>
    <t>Investment Title</t>
  </si>
  <si>
    <t>Prepared by</t>
  </si>
  <si>
    <t>The City of Winnipeg</t>
  </si>
  <si>
    <t>Basis of Estimate (BoE) Template Instructions</t>
  </si>
  <si>
    <t>BoE Author</t>
  </si>
  <si>
    <t>Out of Scope</t>
  </si>
  <si>
    <t>This is the Construction Inflation Rate for the industry sector that the estimate-work is associated. 
Contact your Departmental AMO for additional support in determining the rate.</t>
  </si>
  <si>
    <t>Estimate Classification Tab</t>
  </si>
  <si>
    <t>BoE Cost Detail Tab</t>
  </si>
  <si>
    <t>Example BoE Summary Tab</t>
  </si>
  <si>
    <t>Example BoE Detail Tab</t>
  </si>
  <si>
    <t>Example Estimate Classification Tab</t>
  </si>
  <si>
    <t>Example Risk Assessment Tab</t>
  </si>
  <si>
    <t>% increase over base</t>
  </si>
  <si>
    <t>% increase from base</t>
  </si>
  <si>
    <t>BoE Summary</t>
  </si>
  <si>
    <t>% of Const</t>
  </si>
  <si>
    <t>% C&amp;E</t>
  </si>
  <si>
    <t>Key Scope Elements or Requirements</t>
  </si>
  <si>
    <t>List or reference (in an attached document) the key deliverables and/or requirements that the Business Owner has agreed to.</t>
  </si>
  <si>
    <t>Example Premise Tab</t>
  </si>
  <si>
    <r>
      <rPr>
        <b/>
        <sz val="11"/>
        <color theme="1"/>
        <rFont val="Calibri"/>
        <family val="2"/>
        <scheme val="minor"/>
      </rPr>
      <t>Purpose:</t>
    </r>
    <r>
      <rPr>
        <sz val="11"/>
        <color theme="1"/>
        <rFont val="Calibri"/>
        <family val="2"/>
        <scheme val="minor"/>
      </rPr>
      <t xml:space="preserve">  To assist Business Case (BC) authors in determining the Cost Classification of their estimate based on an independent analysis (based on AACE Recommended Practice 56R-08).</t>
    </r>
  </si>
  <si>
    <r>
      <rPr>
        <b/>
        <sz val="11"/>
        <color theme="1"/>
        <rFont val="Calibri"/>
        <family val="2"/>
        <scheme val="minor"/>
      </rPr>
      <t xml:space="preserve">General Instructions
</t>
    </r>
    <r>
      <rPr>
        <sz val="11"/>
        <color theme="1"/>
        <rFont val="Calibri"/>
        <family val="2"/>
        <scheme val="minor"/>
      </rPr>
      <t xml:space="preserve">Follow the five steps below.
The objective is to highlight the appropriate cell based on the estimate status so that by visually checking the tables, a determination is made as to the Class of Estimate.
The process provides the supporting rational for the Estimator to defend the Class of Estimate decision. </t>
    </r>
  </si>
  <si>
    <r>
      <rPr>
        <sz val="11"/>
        <color theme="1"/>
        <rFont val="Calibri"/>
        <family val="2"/>
        <scheme val="minor"/>
      </rPr>
      <t xml:space="preserve">There are four parts to the BoE Template:
1)  </t>
    </r>
    <r>
      <rPr>
        <b/>
        <sz val="11"/>
        <color theme="1"/>
        <rFont val="Calibri"/>
        <family val="2"/>
        <scheme val="minor"/>
      </rPr>
      <t>BoE Cover Sheet Tab</t>
    </r>
    <r>
      <rPr>
        <u/>
        <sz val="11"/>
        <color theme="1"/>
        <rFont val="Calibri"/>
        <family val="2"/>
        <scheme val="minor"/>
      </rPr>
      <t xml:space="preserve">
</t>
    </r>
    <r>
      <rPr>
        <sz val="11"/>
        <color theme="1"/>
        <rFont val="Calibri"/>
        <family val="2"/>
        <scheme val="minor"/>
      </rPr>
      <t xml:space="preserve">      This tab is used as the cover page for when sharing the BoE in hardcopy format.</t>
    </r>
  </si>
  <si>
    <r>
      <rPr>
        <b/>
        <sz val="11"/>
        <color theme="1"/>
        <rFont val="Calibri"/>
        <family val="2"/>
        <scheme val="minor"/>
      </rPr>
      <t>2)  BoE Summary Tab</t>
    </r>
    <r>
      <rPr>
        <sz val="11"/>
        <color theme="1"/>
        <rFont val="Calibri"/>
        <family val="2"/>
        <scheme val="minor"/>
      </rPr>
      <t xml:space="preserve">
      Identifies information that supports the financial dollars in the "BoE Cost Detail" tab. 
      Specific information from this tab can be copied directly into or from the Business Case.</t>
    </r>
  </si>
  <si>
    <t>Identify and list the individual(s) who have contributed to the development of the BoE.</t>
  </si>
  <si>
    <r>
      <rPr>
        <u/>
        <sz val="11"/>
        <color theme="1"/>
        <rFont val="Calibri"/>
        <family val="2"/>
        <scheme val="minor"/>
      </rPr>
      <t xml:space="preserve">
</t>
    </r>
    <r>
      <rPr>
        <sz val="11"/>
        <color theme="1"/>
        <rFont val="Calibri"/>
        <family val="2"/>
        <scheme val="minor"/>
      </rPr>
      <t xml:space="preserve">Key Elements of the Cost Detail sheet:
1) Entering Data: 
Data should be entered only in the areas that are shaded in YELLOW. 
To allow flexibility the spreadsheet is not locked, therefore, all cells can be edited - however, exercise extreme caution to not delete or break any of the formulas that are linked.
2) "Estimate Detail" groupings: 
The objective of this tab is to capture all the costs associated with the investment. 
The Estimator has the flexibility to identify the cost elements within each "Estimate Detail" grouping. That is, within the Construction Cost group, the Estimator can identify any number of cost items that are appropriate for their specific investment. 
3) Entering Costs: 
Enter the cost for the specific cost items in the "Base Year" column. Then enter what "%" of work that will be completed in a specific year and the inflation rate for that year(starting with column "L").  Note: for most projects, 100% of the work will be completed in the first two years.
NOTE: the years do not need to be sequential and the inflation rate does not need to be the same for each year. Enter data that is appropriate for the type of investment and industry that is associated with the BoE.  
4) Charges: 
The charges at the bottom of the template are generated automatically. 
The Overhead, Administrative and Interim financing charges are costs that are applicable to most, if not all, of the project. 
Contact your Departmental PMO to determine if your project is not applicable.  
5) Operating Impact:
Enter any operational charges associated with the capital investment. </t>
    </r>
  </si>
  <si>
    <t>Transferred from the BoE Summary tab.</t>
  </si>
  <si>
    <r>
      <t xml:space="preserve">These charges are automatically generated but there are some modifications that the Estimator needs to be aware of:
If is it </t>
    </r>
    <r>
      <rPr>
        <u/>
        <sz val="11"/>
        <color theme="1"/>
        <rFont val="Calibri"/>
        <family val="2"/>
        <scheme val="minor"/>
      </rPr>
      <t>3rd party funding</t>
    </r>
    <r>
      <rPr>
        <sz val="11"/>
        <color theme="1"/>
        <rFont val="Calibri"/>
        <family val="2"/>
        <scheme val="minor"/>
      </rPr>
      <t xml:space="preserve">:  Include the cost of any funds that will be provided. If you are not aware of any, leave it blank.
Overhead &amp; Admin:  The % noted are typically standard but may change over time. Adjust as necessary.
Research (SMIR) is applicable only to Public Works and construction cost items.  
* Note to Estimator:   Check Formula to ensure construction costs are included </t>
    </r>
  </si>
  <si>
    <t xml:space="preserve">The purpose of these four "EX_" tabs is to provide an example of how to use the BoE template. 
This tab provides an overall premise for the example used to developed this Example BoE.
The example is not real and the information and data is to illustrate the concepts and not that of a real project. </t>
  </si>
  <si>
    <t xml:space="preserve">The information in the Example BoE Summary shows the type of information that should be included in the Summary. The level of detail will be based on maturity of the investment along the project life-cycle and what details can be referenced vs. included in the Summary. </t>
  </si>
  <si>
    <t xml:space="preserve">This tab shows how  the Example BoE was classified. 
Note: As an example, some assumptions were made in the Rationale section. </t>
  </si>
  <si>
    <t>Dept.</t>
  </si>
  <si>
    <t>Legend</t>
  </si>
  <si>
    <t>Not applicable.  
The deliverable does not apply to the project.</t>
  </si>
  <si>
    <t xml:space="preserve">Table 2 - Supporting Class of Estimate Rationale </t>
  </si>
  <si>
    <t xml:space="preserve"> The following table is used to provide the supporting rationale for selecting the above characteristics. </t>
  </si>
  <si>
    <t xml:space="preserve">                                     Blank</t>
  </si>
  <si>
    <t xml:space="preserve">                                         S</t>
  </si>
  <si>
    <t xml:space="preserve">                                         P</t>
  </si>
  <si>
    <t xml:space="preserve">                             C</t>
  </si>
  <si>
    <t xml:space="preserve">                            n/a</t>
  </si>
  <si>
    <t>General Project Data</t>
  </si>
  <si>
    <t>Soils / Hydrology Report</t>
  </si>
  <si>
    <t>Semi-detailed Unit Cost with Assembly Level Line Items</t>
  </si>
  <si>
    <t>Detailed Unit Cost with Detailed 
Take-off Cost</t>
  </si>
  <si>
    <t>Parametric Models, Assembly-Driven Models</t>
  </si>
  <si>
    <t>SF (sq.ft.) Factoring, Parametric Modeling, Judgment, Analogy</t>
  </si>
  <si>
    <t>Detailed Unit Costs with Forced Detailed 
Take-off Cost</t>
  </si>
  <si>
    <t>BoE Author's Determination 
(highlighted selection)</t>
  </si>
  <si>
    <t>Building Envelope / Moisture Protection / 
Flashing Details</t>
  </si>
  <si>
    <t>Work on the deliverable is advanced and may be complete, 
excepting final review and approvals.</t>
  </si>
  <si>
    <t>Table 1 - Classification of Estimate Analysis</t>
  </si>
  <si>
    <t>BoE now incorporates the deliverables from the Preliminary Design Report and is now a Class 3 Estimate.</t>
  </si>
  <si>
    <t xml:space="preserve">Initial BC (V1.0)
Service Level Report (Performance Gap)
Facility Risk Assessment
Service Strategic Plan - Facilities Section 
Purchase Land Assessment Report
Requirement Definition Report
Stakeholder Engagement &amp; Communication Plan
Feasibility Analyst &amp; Preliminary Design </t>
  </si>
  <si>
    <t>There is an Operating Budget Impact as noted in the BoE Cost Detail Sheet.
Additional Maintenance Supervisers are required to manage the complex bridge development.</t>
  </si>
  <si>
    <t>As noted in the BoE Cost Detail Sheet.</t>
  </si>
  <si>
    <r>
      <rPr>
        <b/>
        <sz val="11"/>
        <color theme="1"/>
        <rFont val="Arial Narrow"/>
        <family val="2"/>
      </rPr>
      <t>Document Change Log</t>
    </r>
    <r>
      <rPr>
        <sz val="11"/>
        <color theme="1"/>
        <rFont val="Arial Narrow"/>
        <family val="2"/>
      </rPr>
      <t xml:space="preserve">
</t>
    </r>
    <r>
      <rPr>
        <sz val="11"/>
        <color theme="1"/>
        <rFont val="Arial"/>
        <family val="2"/>
      </rPr>
      <t>This section is used to track content changes to the project's Basis of Estimate (BoE). 
As the BoE is updated at regular intervals, this section should only identify the date of any updates and only significant updates. If there is a need to determine the detailed changed variances,
 the previous saved verson of the BoE can be used for comparison.</t>
    </r>
  </si>
  <si>
    <r>
      <rPr>
        <b/>
        <sz val="11"/>
        <color theme="1"/>
        <rFont val="Arial Narrow"/>
        <family val="2"/>
      </rPr>
      <t xml:space="preserve">Template Quality Information  </t>
    </r>
    <r>
      <rPr>
        <sz val="11"/>
        <color theme="1"/>
        <rFont val="Arial Narrow"/>
        <family val="2"/>
      </rPr>
      <t xml:space="preserve">
(</t>
    </r>
    <r>
      <rPr>
        <sz val="11"/>
        <rFont val="Arial Narrow"/>
        <family val="2"/>
      </rPr>
      <t>This section is used to track changes to the BoE template design)</t>
    </r>
    <r>
      <rPr>
        <sz val="11"/>
        <rFont val="Arial"/>
        <family val="2"/>
      </rPr>
      <t xml:space="preserve"> </t>
    </r>
  </si>
  <si>
    <t>BoE Summary Tab</t>
  </si>
  <si>
    <t>Follow the instructions below for each of the BoE Summary field descriptions to complete the BoE Template.</t>
  </si>
  <si>
    <t>The staging of the project is also noted in the BoE Cost Tab, starting in column "L".</t>
  </si>
  <si>
    <t>BoE Summary (Example)</t>
  </si>
  <si>
    <t>The information shows how cost information is entered into the sheet.
Note: the Years in which work occurs are not sequential, and the Inflation Rate is not the same.</t>
  </si>
  <si>
    <r>
      <t>The Risk Assessment was copied from the Risk Management Plan Template (check the Infrastructure Planning area on CityNet for the template) that was developed for this example.</t>
    </r>
    <r>
      <rPr>
        <sz val="11"/>
        <rFont val="Calibri"/>
        <family val="2"/>
        <scheme val="minor"/>
      </rPr>
      <t xml:space="preserve">  The Risk Assessment should not be copied into the BoE Template and used as an actual BoE but should be referred to in the Reference Documents (Summary Tab).</t>
    </r>
  </si>
  <si>
    <r>
      <rPr>
        <b/>
        <sz val="11"/>
        <color theme="1"/>
        <rFont val="Calibri"/>
        <family val="2"/>
        <scheme val="minor"/>
      </rPr>
      <t xml:space="preserve">Step 1 - Table 1: Determine the Classification for each of the Four Primary Classification Characteristics
</t>
    </r>
    <r>
      <rPr>
        <sz val="11"/>
        <color theme="1"/>
        <rFont val="Calibri"/>
        <family val="2"/>
        <scheme val="minor"/>
      </rPr>
      <t>For each of the four Classification Descriptors in Table 1, identify which Class most accurately defines its current estimate status.
To highlight the appropriate Classification Descriptor:
   1)  Click on the desired cell.
   2)  In the Home tab, click the Format Painter icon.
   3)  Move the cursor to the characteristic in the table you wish to choose. 
   4)  Click the Format Painter icon to apply the green highlight to that cell.
   5)  Repeat the above steps until all selections are made. 
To un-highlight a Classification Descriptor:
   1)  Click on the desired highlighted cell.
   2)  Click the Fill Icon and select "No Fill".</t>
    </r>
  </si>
  <si>
    <r>
      <rPr>
        <b/>
        <sz val="11"/>
        <color theme="1"/>
        <rFont val="Calibri"/>
        <family val="2"/>
        <scheme val="minor"/>
      </rPr>
      <t>Step 2 - Table 2: Determine the Status of each Deliverable</t>
    </r>
    <r>
      <rPr>
        <sz val="11"/>
        <color theme="1"/>
        <rFont val="Calibri"/>
        <family val="2"/>
        <scheme val="minor"/>
      </rPr>
      <t xml:space="preserve">
In Table 2, determine the status that best supports the primary Classifications in Table 1.
  1)  Highlight the appropriate cell for each deliverable item.
  2)  If the deliverable is not relevant to the estimate, leave the default  "n/a" ; otherwise, from the drop-down list select the "blank" option.
       This serves as a Quality Assurance step.</t>
    </r>
  </si>
  <si>
    <r>
      <rPr>
        <b/>
        <sz val="11"/>
        <color theme="1"/>
        <rFont val="Calibri"/>
        <family val="2"/>
        <scheme val="minor"/>
      </rPr>
      <t>4)  Estimate Classification Tab</t>
    </r>
    <r>
      <rPr>
        <u/>
        <sz val="11"/>
        <color theme="1"/>
        <rFont val="Calibri"/>
        <family val="2"/>
        <scheme val="minor"/>
      </rPr>
      <t xml:space="preserve">
</t>
    </r>
    <r>
      <rPr>
        <sz val="11"/>
        <color theme="1"/>
        <rFont val="Calibri"/>
        <family val="2"/>
        <scheme val="minor"/>
      </rPr>
      <t xml:space="preserve">      This sheet helps the BoE author to rationalize the Class of Estimate by identifying key elements that define a specific 
      Class of Estimate per AACE.</t>
    </r>
  </si>
  <si>
    <t>The date on which the BoE was first approved, or the date of each subsequent approved update/revision.</t>
  </si>
  <si>
    <t>Name of the individual responsible for preparing the information in the BoE Template.</t>
  </si>
  <si>
    <t>Provide a narrative that describes the Project's scope. 
This needs to include scope, cost and time elements that are associated with this investment.</t>
  </si>
  <si>
    <t xml:space="preserve">List or reference the detailed Risk Assessment that identifies the key risks and opportunities. </t>
  </si>
  <si>
    <t>Identify key Contingencies associated with each Risk Event. 
Refer to a detailed Risk Assessment where specific Contingency dollars have been assigned to a Risk Event.</t>
  </si>
  <si>
    <t>Identify any impact to operations. 
This includes not only financial impacts but also  resource impacts if operations participation on the Project is critical.</t>
  </si>
  <si>
    <t>Major Changes from 
Previous Estimate</t>
  </si>
  <si>
    <t>Project Costs before Contingencies Sub-total</t>
  </si>
  <si>
    <t>Construction &amp; Engineering Sub-total</t>
  </si>
  <si>
    <t>Design Escalation
   (Design Evolution) - 
   Known - Unknown</t>
  </si>
  <si>
    <t>Construction Cost Increase - 
   Known - Unknowns</t>
  </si>
  <si>
    <t>Design Costs due to RR Requirements</t>
  </si>
  <si>
    <t xml:space="preserve">The BoE is intended to be a stand-alone document that can be shared with project stakeholder's so that everyone understands the key elements that make up the cost of an investment.
</t>
  </si>
  <si>
    <t>Business Case ID</t>
  </si>
  <si>
    <t>BC ID</t>
  </si>
  <si>
    <t>The Departmental Business Case ID.</t>
  </si>
  <si>
    <t>Identify items that changed from the previous version of the BoE. 
The Estimator must use discretion as to how much detail to include; a suggestion would be to note only the items that have substantially changed the estimate.
Note:  Be sure to indicate any changes into the  Change Log under the Quality Information tab.</t>
  </si>
  <si>
    <t>Dan Austin</t>
  </si>
  <si>
    <t>Tim Highway
Jim Bridge</t>
  </si>
  <si>
    <t xml:space="preserve"> BC ID </t>
  </si>
  <si>
    <t xml:space="preserve">Februrary 22, 2016 </t>
  </si>
  <si>
    <t>Ron Amann</t>
  </si>
  <si>
    <t>This is derived from the CoW Estimate Classification table per the Estimate Classification tab 
(based on AACE Standards).
Select the Class from the drop-down menu.</t>
  </si>
  <si>
    <t>BoE Approved by</t>
  </si>
  <si>
    <t>BoE Reviewer(s)</t>
  </si>
  <si>
    <t>Name of the individual who approved the BoE. 
This should be (but not always) the same individual who approved the BC.</t>
  </si>
  <si>
    <r>
      <rPr>
        <b/>
        <sz val="11"/>
        <color theme="1"/>
        <rFont val="Calibri"/>
        <family val="2"/>
        <scheme val="minor"/>
      </rPr>
      <t xml:space="preserve">5) Example Tabs </t>
    </r>
    <r>
      <rPr>
        <u/>
        <sz val="11"/>
        <color theme="1"/>
        <rFont val="Calibri"/>
        <family val="2"/>
        <scheme val="minor"/>
      </rPr>
      <t xml:space="preserve">
</t>
    </r>
    <r>
      <rPr>
        <sz val="11"/>
        <color theme="1"/>
        <rFont val="Calibri"/>
        <family val="2"/>
        <scheme val="minor"/>
      </rPr>
      <t xml:space="preserve">     There are four worksheets that are examples of how the BoE is filled out. These sheets are indicated by the four "EX_" tabs.
     An explanation of these tabs are detailed in the below instructions.</t>
    </r>
  </si>
  <si>
    <t>Name of the individual(s) who reviewed the BoE.</t>
  </si>
  <si>
    <t xml:space="preserve">BoE Approved by </t>
  </si>
  <si>
    <t xml:space="preserve">This template identifies the key elements that formulate the Cost Estimate for an investment.
The Basis of Estimate (BoE) is the foundation for the "Ask" number in the Business Case (BC).
The BoE is a companion-document of an Investment's BC.  Although the BC and the BoE may be updated multiple times (and at different times) as an investment matures along the project life-cycle, the BoE and BC need to be tightly integrated and aligned at specific milestones - such as when the investment is submitted with the Departmental Investment Plan as part of the budget submission. 
The objective is to have a standardized template across the City that identifies the entire cost of an investment. 
The intended result is that all stakeholder's will know what to expect when they ask for the BoE Template. 
** An Example BoE is included.
The BOE Template contains five Example tabs (noted with an "EX" in the title) that outlines an example of how the BoE could look for a generic project. 
The intent of the Example is to provide a simple view of how the data is applied within the template. 
The data is not from an actual project; rather, the intent is to illustrate the concepts and how the template can be used. The data is not reflective of a real project. </t>
  </si>
  <si>
    <t xml:space="preserve">List reference material used in the development of the BoE such as the Preliminary Design Report.
This section will be used to support your Class of Estimate. </t>
  </si>
  <si>
    <r>
      <rPr>
        <b/>
        <sz val="11"/>
        <color theme="1"/>
        <rFont val="Calibri"/>
        <family val="2"/>
        <scheme val="minor"/>
      </rPr>
      <t>3)  BoE Cost Detail Tab</t>
    </r>
    <r>
      <rPr>
        <sz val="11"/>
        <color theme="1"/>
        <rFont val="Calibri"/>
        <family val="2"/>
        <scheme val="minor"/>
      </rPr>
      <t xml:space="preserve">
      Itemized costs to perform all activities to deliver the investment. 
     The concept is to identify costs at the level of detail necessary based on industry sector and project life-cycle status. 
     These costs are then spread out over the length of the project in order to apply inflationary interest costs.
 ** It is important that specific cost groups and cost items not be deleted or left blank but inserted as $0 if the items are not applicable. 
     The intent is that a BoE reviewer can see that the BoE author had considered these cost items but that they are not applicable. 
     Rationale: If the cost items were deleted (entire line),  the reviewer would not be able to determine if the author considered them.  </t>
    </r>
  </si>
  <si>
    <r>
      <t xml:space="preserve">Include the cost items based on Industry Sector and the Class of Estimate.
Group the cost items based on logical groupings for the industry sector (i.e. Construction and Engineering may not be applicable to the IT industry sector. 
If no costs are associated with the following cost groups or their respective detailed line item, HOWEVER
for the items below, </t>
    </r>
    <r>
      <rPr>
        <u/>
        <sz val="11"/>
        <color theme="1"/>
        <rFont val="Calibri"/>
        <family val="2"/>
        <scheme val="minor"/>
      </rPr>
      <t>do not delete or leave blank</t>
    </r>
    <r>
      <rPr>
        <sz val="11"/>
        <color theme="1"/>
        <rFont val="Calibri"/>
        <family val="2"/>
        <scheme val="minor"/>
      </rPr>
      <t>, but insert $0 :
 - Utility costs
 - Others Costs</t>
    </r>
  </si>
  <si>
    <t>Note the specific contingency allotment for each risk.   This grouping cannot be deleted but the Estimator has flexibility to note the specific risk line items.
The contingency line items should be generated form the Risk Management Plan template found on City net on the Infrastructure Planning site: http://citynet/finance/infrastructure/ 
The specific Contingency line items need to be determined based on the risk assessment results, industry type and Class of Estimate.</t>
  </si>
  <si>
    <r>
      <rPr>
        <b/>
        <sz val="11"/>
        <color theme="1"/>
        <rFont val="Calibri"/>
        <family val="2"/>
        <scheme val="minor"/>
      </rPr>
      <t xml:space="preserve">Step 3 -  Add Comments
</t>
    </r>
    <r>
      <rPr>
        <sz val="11"/>
        <color theme="1"/>
        <rFont val="Calibri"/>
        <family val="2"/>
        <scheme val="minor"/>
      </rPr>
      <t xml:space="preserve">
If necessary, add relevant details in the Comments columns that support the characteristic selected.</t>
    </r>
  </si>
  <si>
    <r>
      <rPr>
        <b/>
        <sz val="11"/>
        <color theme="1"/>
        <rFont val="Calibri"/>
        <family val="2"/>
        <scheme val="minor"/>
      </rPr>
      <t>Step 4 - Determine the Overall Class</t>
    </r>
    <r>
      <rPr>
        <sz val="11"/>
        <color theme="1"/>
        <rFont val="Calibri"/>
        <family val="2"/>
        <scheme val="minor"/>
      </rPr>
      <t xml:space="preserve">
When each deliverable item has been analyzed and classified, the highlighted selections will help to visually determine the Class in which the Cost Classification is currently at. 
  1)  Select the appropriate Class from the </t>
    </r>
    <r>
      <rPr>
        <i/>
        <sz val="11"/>
        <color theme="1"/>
        <rFont val="Calibri"/>
        <family val="2"/>
        <scheme val="minor"/>
      </rPr>
      <t>Overall</t>
    </r>
    <r>
      <rPr>
        <sz val="11"/>
        <color theme="1"/>
        <rFont val="Calibri"/>
        <family val="2"/>
        <scheme val="minor"/>
      </rPr>
      <t xml:space="preserve"> cell's drop-down menu.</t>
    </r>
  </si>
  <si>
    <t>This is the year in which the cost estimates have been based.</t>
  </si>
  <si>
    <t>V1.1</t>
  </si>
  <si>
    <t xml:space="preserve">Februrary 26, 2016 </t>
  </si>
  <si>
    <t>Krista Molinski</t>
  </si>
  <si>
    <t>Updated formula E41-J41, minor wording change to instructions</t>
  </si>
  <si>
    <t>V1.2</t>
  </si>
  <si>
    <t>Updated BOE Cost Detail and EX_BOE Cost Detail, row 70 adjusted formula to calculate in thousands.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</si>
</sst>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164" formatCode="&quot;$&quot;#,##0"/>
    <numFmt numFmtId="165" formatCode="[$-409]mmmm\ d\,\ yyyy;@"/>
    <numFmt numFmtId="166" formatCode="&quot;$&quot;#,##0.00"/>
  </numFmts>
  <fonts count="55" x14ac:knownFonts="1">
    <font>
      <sz val="11"/>
      <color theme="1"/>
      <name val="Calibri"/>
      <family val="2"/>
      <scheme val="minor"/>
    </font>
    <font>
      <sz val="12"/>
      <color theme="1"/>
      <name val="Arial"/>
      <family val="2"/>
    </font>
    <font>
      <b/>
      <sz val="12"/>
      <color theme="1"/>
      <name val="Arial"/>
      <family val="2"/>
    </font>
    <font>
      <b/>
      <sz val="14"/>
      <color theme="1"/>
      <name val="Arial"/>
      <family val="2"/>
    </font>
    <font>
      <b/>
      <sz val="14"/>
      <color rgb="FF0000CC"/>
      <name val="Arial"/>
      <family val="2"/>
    </font>
    <font>
      <sz val="9"/>
      <color indexed="81"/>
      <name val="Tahoma"/>
      <family val="2"/>
    </font>
    <font>
      <b/>
      <sz val="9"/>
      <color indexed="81"/>
      <name val="Tahoma"/>
      <family val="2"/>
    </font>
    <font>
      <sz val="11"/>
      <color theme="1"/>
      <name val="Arial Narrow"/>
      <family val="2"/>
    </font>
    <font>
      <sz val="11"/>
      <color theme="1"/>
      <name val="Arial"/>
      <family val="2"/>
    </font>
    <font>
      <sz val="11"/>
      <color theme="1"/>
      <name val="Calibri"/>
      <family val="2"/>
    </font>
    <font>
      <sz val="11"/>
      <name val="Arial Narrow"/>
      <family val="2"/>
    </font>
    <font>
      <sz val="11"/>
      <name val="Arial"/>
      <family val="2"/>
    </font>
    <font>
      <sz val="11"/>
      <color theme="1"/>
      <name val="Calibri"/>
      <family val="2"/>
      <scheme val="minor"/>
    </font>
    <font>
      <b/>
      <sz val="12"/>
      <color rgb="FF0000CC"/>
      <name val="Arial"/>
      <family val="2"/>
    </font>
    <font>
      <b/>
      <u/>
      <sz val="16"/>
      <color theme="1"/>
      <name val="Arial"/>
      <family val="2"/>
    </font>
    <font>
      <u/>
      <sz val="11"/>
      <color theme="1"/>
      <name val="Calibri"/>
      <family val="2"/>
      <scheme val="minor"/>
    </font>
    <font>
      <b/>
      <sz val="12"/>
      <name val="Arial"/>
      <family val="2"/>
    </font>
    <font>
      <sz val="11"/>
      <name val="Calibri"/>
      <family val="2"/>
      <scheme val="minor"/>
    </font>
    <font>
      <u/>
      <sz val="11"/>
      <color theme="11"/>
      <name val="Calibri"/>
      <family val="2"/>
      <scheme val="minor"/>
    </font>
    <font>
      <u/>
      <sz val="11"/>
      <color theme="10"/>
      <name val="Calibri"/>
      <family val="2"/>
      <scheme val="minor"/>
    </font>
    <font>
      <b/>
      <i/>
      <u/>
      <sz val="36"/>
      <color rgb="FFFF0000"/>
      <name val="Arial"/>
      <family val="2"/>
    </font>
    <font>
      <b/>
      <sz val="16"/>
      <color rgb="FF0000CC"/>
      <name val="Arial"/>
      <family val="2"/>
    </font>
    <font>
      <sz val="10"/>
      <color theme="1"/>
      <name val="Arial"/>
      <family val="2"/>
    </font>
    <font>
      <b/>
      <sz val="11"/>
      <color theme="1"/>
      <name val="Arial"/>
      <family val="2"/>
    </font>
    <font>
      <sz val="14"/>
      <color rgb="FF000000"/>
      <name val="Calibri"/>
      <family val="2"/>
    </font>
    <font>
      <sz val="11"/>
      <color rgb="FF000000"/>
      <name val="Arial Narrow"/>
      <family val="2"/>
    </font>
    <font>
      <b/>
      <sz val="9"/>
      <color rgb="FF000000"/>
      <name val="Tahoma"/>
      <family val="2"/>
    </font>
    <font>
      <sz val="9"/>
      <color rgb="FF000000"/>
      <name val="Tahoma"/>
      <family val="2"/>
    </font>
    <font>
      <b/>
      <u/>
      <sz val="12"/>
      <color rgb="FF000000"/>
      <name val="Tahoma"/>
      <family val="2"/>
    </font>
    <font>
      <sz val="12"/>
      <color rgb="FF000000"/>
      <name val="Tahoma"/>
      <family val="2"/>
    </font>
    <font>
      <sz val="11"/>
      <color rgb="FFFF0000"/>
      <name val="Calibri"/>
      <family val="2"/>
      <scheme val="minor"/>
    </font>
    <font>
      <b/>
      <sz val="11"/>
      <color theme="1"/>
      <name val="Calibri"/>
      <family val="2"/>
      <scheme val="minor"/>
    </font>
    <font>
      <b/>
      <sz val="11"/>
      <color theme="1"/>
      <name val="Arial Narrow"/>
      <family val="2"/>
    </font>
    <font>
      <b/>
      <sz val="10"/>
      <color theme="1"/>
      <name val="Arial"/>
      <family val="2"/>
    </font>
    <font>
      <b/>
      <sz val="11"/>
      <color theme="4" tint="-0.499984740745262"/>
      <name val="Arial"/>
      <family val="2"/>
    </font>
    <font>
      <b/>
      <sz val="10"/>
      <color theme="4" tint="-0.499984740745262"/>
      <name val="Arial"/>
      <family val="2"/>
    </font>
    <font>
      <b/>
      <sz val="14"/>
      <color rgb="FF000000"/>
      <name val="Calibri"/>
      <family val="2"/>
    </font>
    <font>
      <b/>
      <sz val="11"/>
      <color theme="1"/>
      <name val="Calibri"/>
      <family val="2"/>
    </font>
    <font>
      <b/>
      <sz val="11"/>
      <color rgb="FF000000"/>
      <name val="Arial Narrow"/>
      <family val="2"/>
    </font>
    <font>
      <b/>
      <sz val="11"/>
      <color rgb="FFFF0000"/>
      <name val="Arial Narrow"/>
      <family val="2"/>
    </font>
    <font>
      <b/>
      <sz val="11"/>
      <color rgb="FF000000"/>
      <name val="Calibri"/>
      <family val="2"/>
    </font>
    <font>
      <i/>
      <sz val="11"/>
      <color theme="1"/>
      <name val="Arial"/>
      <family val="2"/>
    </font>
    <font>
      <b/>
      <sz val="14"/>
      <color theme="4" tint="-0.499984740745262"/>
      <name val="Arial"/>
      <family val="2"/>
    </font>
    <font>
      <sz val="16"/>
      <color rgb="FFFF0000"/>
      <name val="Calibri"/>
      <family val="2"/>
      <scheme val="minor"/>
    </font>
    <font>
      <sz val="14"/>
      <color rgb="FFFF0000"/>
      <name val="Arial"/>
      <family val="2"/>
    </font>
    <font>
      <b/>
      <sz val="14"/>
      <color rgb="FFFF0000"/>
      <name val="Arial"/>
      <family val="2"/>
    </font>
    <font>
      <b/>
      <sz val="24"/>
      <color theme="1"/>
      <name val="Arial"/>
      <family val="2"/>
    </font>
    <font>
      <b/>
      <sz val="36"/>
      <color rgb="FF0070C0"/>
      <name val="Arial"/>
      <family val="2"/>
    </font>
    <font>
      <b/>
      <sz val="16"/>
      <color theme="1"/>
      <name val="Calibri"/>
      <family val="2"/>
      <scheme val="minor"/>
    </font>
    <font>
      <sz val="12"/>
      <color theme="1"/>
      <name val="Calibri"/>
      <family val="2"/>
      <scheme val="minor"/>
    </font>
    <font>
      <b/>
      <sz val="14"/>
      <color theme="1"/>
      <name val="Calibri"/>
      <family val="2"/>
      <scheme val="minor"/>
    </font>
    <font>
      <sz val="10"/>
      <name val="Arial"/>
      <family val="2"/>
    </font>
    <font>
      <b/>
      <sz val="16"/>
      <color theme="4" tint="-0.499984740745262"/>
      <name val="Arial"/>
      <family val="2"/>
    </font>
    <font>
      <i/>
      <sz val="11"/>
      <color theme="1"/>
      <name val="Calibri"/>
      <family val="2"/>
      <scheme val="minor"/>
    </font>
    <font>
      <i/>
      <sz val="12"/>
      <color theme="1"/>
      <name val="Arial"/>
      <family val="2"/>
    </font>
  </fonts>
  <fills count="15">
    <fill>
      <patternFill patternType="none"/>
    </fill>
    <fill>
      <patternFill patternType="gray125"/>
    </fill>
    <fill>
      <patternFill patternType="solid">
        <fgColor rgb="FFD9D9D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99"/>
        <bgColor indexed="64"/>
      </patternFill>
    </fill>
    <fill>
      <patternFill patternType="solid">
        <fgColor rgb="FFC5D9F1"/>
        <bgColor rgb="FF000000"/>
      </patternFill>
    </fill>
    <fill>
      <patternFill patternType="solid">
        <fgColor rgb="FFF2F2F2"/>
        <bgColor rgb="FF000000"/>
      </patternFill>
    </fill>
    <fill>
      <patternFill patternType="solid">
        <fgColor rgb="FFEBF1DE"/>
        <bgColor rgb="FF000000"/>
      </patternFill>
    </fill>
    <fill>
      <patternFill patternType="solid">
        <fgColor rgb="FFE4DFEC"/>
        <bgColor rgb="FF000000"/>
      </patternFill>
    </fill>
    <fill>
      <patternFill patternType="solid">
        <fgColor theme="4" tint="0.79998168889431442"/>
        <bgColor indexed="64"/>
      </patternFill>
    </fill>
    <fill>
      <patternFill patternType="solid">
        <fgColor theme="6"/>
        <bgColor indexed="64"/>
      </patternFill>
    </fill>
  </fills>
  <borders count="74">
    <border>
      <left/>
      <right/>
      <top/>
      <bottom/>
      <diagonal/>
    </border>
    <border>
      <left/>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medium">
        <color auto="1"/>
      </top>
      <bottom style="medium">
        <color auto="1"/>
      </bottom>
      <diagonal/>
    </border>
    <border>
      <left/>
      <right/>
      <top style="medium">
        <color auto="1"/>
      </top>
      <bottom style="double">
        <color auto="1"/>
      </bottom>
      <diagonal/>
    </border>
    <border>
      <left/>
      <right style="thin">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medium">
        <color auto="1"/>
      </top>
      <bottom style="medium">
        <color auto="1"/>
      </bottom>
      <diagonal/>
    </border>
    <border>
      <left style="thin">
        <color auto="1"/>
      </left>
      <right style="double">
        <color auto="1"/>
      </right>
      <top style="thin">
        <color auto="1"/>
      </top>
      <bottom style="thin">
        <color auto="1"/>
      </bottom>
      <diagonal/>
    </border>
    <border>
      <left/>
      <right style="double">
        <color auto="1"/>
      </right>
      <top/>
      <bottom/>
      <diagonal/>
    </border>
    <border>
      <left/>
      <right style="double">
        <color auto="1"/>
      </right>
      <top/>
      <bottom style="medium">
        <color auto="1"/>
      </bottom>
      <diagonal/>
    </border>
    <border>
      <left/>
      <right style="double">
        <color auto="1"/>
      </right>
      <top style="medium">
        <color auto="1"/>
      </top>
      <bottom style="medium">
        <color auto="1"/>
      </bottom>
      <diagonal/>
    </border>
    <border>
      <left/>
      <right style="double">
        <color auto="1"/>
      </right>
      <top style="medium">
        <color auto="1"/>
      </top>
      <bottom style="double">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style="medium">
        <color auto="1"/>
      </right>
      <top style="thin">
        <color auto="1"/>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n">
        <color auto="1"/>
      </left>
      <right style="medium">
        <color auto="1"/>
      </right>
      <top style="medium">
        <color auto="1"/>
      </top>
      <bottom style="thick">
        <color auto="1"/>
      </bottom>
      <diagonal/>
    </border>
    <border>
      <left style="medium">
        <color auto="1"/>
      </left>
      <right style="medium">
        <color auto="1"/>
      </right>
      <top/>
      <bottom style="thick">
        <color auto="1"/>
      </bottom>
      <diagonal/>
    </border>
    <border>
      <left style="thin">
        <color auto="1"/>
      </left>
      <right style="thin">
        <color auto="1"/>
      </right>
      <top style="thick">
        <color auto="1"/>
      </top>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medium">
        <color auto="1"/>
      </left>
      <right/>
      <top style="medium">
        <color auto="1"/>
      </top>
      <bottom style="thin">
        <color auto="1"/>
      </bottom>
      <diagonal/>
    </border>
    <border>
      <left style="hair">
        <color auto="1"/>
      </left>
      <right style="hair">
        <color auto="1"/>
      </right>
      <top style="hair">
        <color auto="1"/>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
        <color auto="1"/>
      </top>
      <bottom/>
      <diagonal/>
    </border>
    <border>
      <left/>
      <right style="medium">
        <color auto="1"/>
      </right>
      <top style="thin">
        <color auto="1"/>
      </top>
      <bottom/>
      <diagonal/>
    </border>
    <border>
      <left/>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58">
    <xf numFmtId="0" fontId="0" fillId="0" borderId="0"/>
    <xf numFmtId="9" fontId="1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415">
    <xf numFmtId="0" fontId="0" fillId="0" borderId="0" xfId="0"/>
    <xf numFmtId="0" fontId="1" fillId="0" borderId="0" xfId="0" applyFont="1"/>
    <xf numFmtId="0" fontId="2" fillId="0" borderId="0" xfId="0" applyFont="1" applyAlignment="1">
      <alignment horizontal="center"/>
    </xf>
    <xf numFmtId="0" fontId="2" fillId="0" borderId="0" xfId="0" applyFont="1"/>
    <xf numFmtId="0" fontId="1" fillId="0" borderId="0" xfId="0" applyFont="1" applyAlignment="1">
      <alignment horizontal="right"/>
    </xf>
    <xf numFmtId="0" fontId="2" fillId="0" borderId="0" xfId="0" applyFont="1" applyAlignment="1">
      <alignment horizontal="right"/>
    </xf>
    <xf numFmtId="0" fontId="4" fillId="0" borderId="0" xfId="0" applyFont="1"/>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9" fillId="0" borderId="8" xfId="0" applyFont="1" applyBorder="1" applyAlignment="1">
      <alignment horizontal="center" vertical="center" wrapText="1"/>
    </xf>
    <xf numFmtId="0" fontId="7" fillId="0" borderId="8" xfId="0" applyFont="1" applyBorder="1" applyAlignment="1">
      <alignment horizontal="center" vertical="center" wrapText="1"/>
    </xf>
    <xf numFmtId="0" fontId="3" fillId="0" borderId="2" xfId="0" applyFont="1" applyBorder="1" applyAlignment="1">
      <alignment horizontal="center"/>
    </xf>
    <xf numFmtId="0" fontId="2" fillId="0" borderId="0" xfId="0" applyFont="1" applyAlignment="1">
      <alignment horizontal="right"/>
    </xf>
    <xf numFmtId="0" fontId="1" fillId="0" borderId="0" xfId="0" applyFont="1" applyAlignment="1">
      <alignment vertical="center"/>
    </xf>
    <xf numFmtId="0" fontId="13" fillId="0" borderId="0" xfId="0" applyFont="1" applyAlignment="1">
      <alignment horizontal="left"/>
    </xf>
    <xf numFmtId="0" fontId="1" fillId="0" borderId="0" xfId="0" applyFont="1" applyBorder="1"/>
    <xf numFmtId="0" fontId="3" fillId="0" borderId="0" xfId="0" applyFont="1" applyAlignment="1">
      <alignment horizontal="center"/>
    </xf>
    <xf numFmtId="0" fontId="3" fillId="0" borderId="0" xfId="0" applyFont="1" applyBorder="1"/>
    <xf numFmtId="0" fontId="1" fillId="0" borderId="0" xfId="0" applyFont="1" applyFill="1" applyAlignment="1">
      <alignment vertical="center"/>
    </xf>
    <xf numFmtId="0" fontId="1" fillId="0" borderId="0" xfId="0" applyFont="1" applyAlignment="1">
      <alignment horizontal="center" vertical="center"/>
    </xf>
    <xf numFmtId="0" fontId="3" fillId="0" borderId="0" xfId="0" applyFont="1" applyBorder="1" applyAlignment="1">
      <alignment horizontal="center" vertical="center"/>
    </xf>
    <xf numFmtId="164" fontId="1" fillId="0" borderId="0" xfId="0" applyNumberFormat="1" applyFont="1" applyBorder="1" applyAlignment="1">
      <alignment vertical="center"/>
    </xf>
    <xf numFmtId="0" fontId="2" fillId="0" borderId="0" xfId="0" applyFont="1" applyAlignment="1">
      <alignment vertical="center"/>
    </xf>
    <xf numFmtId="0" fontId="13" fillId="0" borderId="0" xfId="0" applyFont="1" applyAlignment="1">
      <alignment horizontal="right" vertical="center"/>
    </xf>
    <xf numFmtId="164" fontId="2" fillId="0" borderId="0" xfId="0" applyNumberFormat="1" applyFont="1" applyFill="1" applyBorder="1" applyAlignment="1">
      <alignment horizontal="center" vertical="center"/>
    </xf>
    <xf numFmtId="9" fontId="1" fillId="0" borderId="0" xfId="0" applyNumberFormat="1" applyFont="1" applyAlignment="1">
      <alignment horizontal="center" vertical="center"/>
    </xf>
    <xf numFmtId="3" fontId="1" fillId="0" borderId="24" xfId="0" applyNumberFormat="1" applyFont="1" applyBorder="1" applyAlignment="1">
      <alignment horizontal="center" vertical="center"/>
    </xf>
    <xf numFmtId="3" fontId="2" fillId="0" borderId="24" xfId="0" applyNumberFormat="1" applyFont="1" applyBorder="1" applyAlignment="1">
      <alignment horizontal="center" vertical="center"/>
    </xf>
    <xf numFmtId="0" fontId="2" fillId="0" borderId="24" xfId="0" applyFont="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164" fontId="2" fillId="7" borderId="15" xfId="0" applyNumberFormat="1" applyFont="1" applyFill="1" applyBorder="1" applyAlignment="1">
      <alignment horizontal="center" vertical="center"/>
    </xf>
    <xf numFmtId="6" fontId="2" fillId="4" borderId="26" xfId="0" applyNumberFormat="1" applyFont="1" applyFill="1" applyBorder="1" applyAlignment="1">
      <alignment horizontal="center" vertical="center"/>
    </xf>
    <xf numFmtId="6" fontId="2" fillId="4" borderId="15" xfId="0" applyNumberFormat="1" applyFont="1" applyFill="1" applyBorder="1" applyAlignment="1">
      <alignment horizontal="center" vertical="center"/>
    </xf>
    <xf numFmtId="6" fontId="2" fillId="4" borderId="22" xfId="0" applyNumberFormat="1" applyFont="1" applyFill="1" applyBorder="1" applyAlignment="1">
      <alignment horizontal="center" vertical="center"/>
    </xf>
    <xf numFmtId="6" fontId="2" fillId="4" borderId="25" xfId="0" applyNumberFormat="1" applyFont="1" applyFill="1" applyBorder="1" applyAlignment="1">
      <alignment horizontal="center" vertical="center"/>
    </xf>
    <xf numFmtId="6" fontId="2" fillId="4" borderId="1" xfId="0" applyNumberFormat="1" applyFont="1" applyFill="1" applyBorder="1" applyAlignment="1">
      <alignment horizontal="center" vertical="center"/>
    </xf>
    <xf numFmtId="6" fontId="2" fillId="4" borderId="17" xfId="0" applyNumberFormat="1" applyFont="1" applyFill="1" applyBorder="1" applyAlignment="1">
      <alignment horizontal="center" vertical="center"/>
    </xf>
    <xf numFmtId="6" fontId="1" fillId="4" borderId="0" xfId="0" applyNumberFormat="1" applyFont="1" applyFill="1" applyAlignment="1">
      <alignment horizontal="center" vertical="center"/>
    </xf>
    <xf numFmtId="6" fontId="1" fillId="4" borderId="0" xfId="0" applyNumberFormat="1" applyFont="1" applyFill="1" applyBorder="1" applyAlignment="1">
      <alignment horizontal="center" vertical="center"/>
    </xf>
    <xf numFmtId="6" fontId="1" fillId="4" borderId="14" xfId="0" applyNumberFormat="1" applyFont="1" applyFill="1" applyBorder="1" applyAlignment="1">
      <alignment horizontal="center" vertical="center"/>
    </xf>
    <xf numFmtId="0" fontId="1" fillId="4" borderId="3" xfId="0" applyFont="1" applyFill="1" applyBorder="1" applyAlignment="1">
      <alignment horizontal="center" vertical="center"/>
    </xf>
    <xf numFmtId="0" fontId="2" fillId="4" borderId="3" xfId="0" applyFont="1" applyFill="1" applyBorder="1" applyAlignment="1">
      <alignment horizontal="center"/>
    </xf>
    <xf numFmtId="0" fontId="1" fillId="4" borderId="0" xfId="0" quotePrefix="1" applyFont="1" applyFill="1" applyAlignment="1">
      <alignment horizontal="center" vertical="center" wrapText="1"/>
    </xf>
    <xf numFmtId="0" fontId="2" fillId="4" borderId="0" xfId="0" applyFont="1" applyFill="1"/>
    <xf numFmtId="0" fontId="1" fillId="4" borderId="0" xfId="0" applyFont="1" applyFill="1"/>
    <xf numFmtId="0" fontId="2" fillId="4" borderId="0" xfId="0" applyFont="1" applyFill="1" applyAlignment="1">
      <alignment horizontal="right"/>
    </xf>
    <xf numFmtId="0" fontId="2" fillId="4" borderId="0" xfId="0" applyFont="1" applyFill="1" applyAlignment="1">
      <alignment horizontal="right" vertical="center"/>
    </xf>
    <xf numFmtId="0" fontId="1" fillId="4" borderId="2" xfId="0" applyFont="1" applyFill="1" applyBorder="1" applyAlignment="1">
      <alignment horizontal="center" wrapText="1"/>
    </xf>
    <xf numFmtId="0" fontId="1" fillId="4" borderId="2" xfId="0" applyFont="1" applyFill="1" applyBorder="1" applyAlignment="1">
      <alignment horizontal="center"/>
    </xf>
    <xf numFmtId="0" fontId="14" fillId="4" borderId="0" xfId="0" applyFont="1" applyFill="1" applyAlignment="1">
      <alignment horizontal="center" vertical="center"/>
    </xf>
    <xf numFmtId="0" fontId="1" fillId="4" borderId="24" xfId="0" applyFont="1" applyFill="1" applyBorder="1"/>
    <xf numFmtId="164" fontId="1" fillId="4" borderId="0" xfId="0" applyNumberFormat="1" applyFont="1" applyFill="1" applyAlignment="1">
      <alignment horizontal="center" vertical="center"/>
    </xf>
    <xf numFmtId="0" fontId="1" fillId="4" borderId="0" xfId="0" applyFont="1" applyFill="1" applyAlignment="1">
      <alignment horizontal="center" vertical="center"/>
    </xf>
    <xf numFmtId="3" fontId="1" fillId="4" borderId="24" xfId="0" applyNumberFormat="1" applyFont="1" applyFill="1" applyBorder="1" applyAlignment="1">
      <alignment horizontal="center" vertical="center"/>
    </xf>
    <xf numFmtId="0" fontId="2" fillId="4" borderId="0" xfId="0" applyFont="1" applyFill="1" applyAlignment="1">
      <alignment vertical="center"/>
    </xf>
    <xf numFmtId="0" fontId="1" fillId="4" borderId="0" xfId="0" applyFont="1" applyFill="1" applyAlignment="1">
      <alignment vertical="center"/>
    </xf>
    <xf numFmtId="0" fontId="1" fillId="4" borderId="0" xfId="0" applyFont="1" applyFill="1" applyBorder="1" applyAlignment="1">
      <alignment vertical="center"/>
    </xf>
    <xf numFmtId="0" fontId="2" fillId="4" borderId="0" xfId="0" applyFont="1" applyFill="1" applyAlignment="1">
      <alignment horizontal="center" vertical="center"/>
    </xf>
    <xf numFmtId="6" fontId="1" fillId="4" borderId="24" xfId="0" applyNumberFormat="1" applyFont="1" applyFill="1" applyBorder="1" applyAlignment="1">
      <alignment horizontal="center" vertical="center"/>
    </xf>
    <xf numFmtId="0" fontId="2" fillId="4" borderId="0" xfId="0" applyFont="1" applyFill="1" applyAlignment="1">
      <alignment horizontal="left" vertical="center"/>
    </xf>
    <xf numFmtId="164" fontId="1" fillId="4" borderId="0" xfId="0" applyNumberFormat="1" applyFont="1" applyFill="1" applyBorder="1" applyAlignment="1">
      <alignment horizontal="center" vertical="center"/>
    </xf>
    <xf numFmtId="164" fontId="1" fillId="4" borderId="14" xfId="0" applyNumberFormat="1" applyFont="1" applyFill="1" applyBorder="1" applyAlignment="1">
      <alignment horizontal="center" vertical="center"/>
    </xf>
    <xf numFmtId="164" fontId="2" fillId="4" borderId="15" xfId="0" applyNumberFormat="1" applyFont="1" applyFill="1" applyBorder="1" applyAlignment="1">
      <alignment horizontal="center" vertical="center"/>
    </xf>
    <xf numFmtId="0" fontId="2" fillId="4" borderId="0" xfId="0" applyFont="1" applyFill="1" applyAlignment="1">
      <alignment horizontal="right" vertical="center" wrapText="1"/>
    </xf>
    <xf numFmtId="0" fontId="2" fillId="0" borderId="0" xfId="0" applyFont="1" applyAlignment="1">
      <alignment horizontal="right" wrapText="1"/>
    </xf>
    <xf numFmtId="0" fontId="1" fillId="4" borderId="0" xfId="0" applyFont="1" applyFill="1" applyBorder="1" applyAlignment="1">
      <alignment horizontal="right" vertical="center"/>
    </xf>
    <xf numFmtId="0" fontId="1" fillId="6" borderId="0" xfId="0" applyFont="1" applyFill="1" applyBorder="1" applyAlignment="1">
      <alignment horizontal="right" vertical="center"/>
    </xf>
    <xf numFmtId="164" fontId="1" fillId="4" borderId="13"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2" fillId="4" borderId="0" xfId="0" applyFont="1" applyFill="1" applyAlignment="1">
      <alignment horizontal="left" vertical="top"/>
    </xf>
    <xf numFmtId="164" fontId="2" fillId="4" borderId="0" xfId="0" applyNumberFormat="1" applyFont="1" applyFill="1" applyAlignment="1">
      <alignment vertical="center"/>
    </xf>
    <xf numFmtId="164" fontId="1" fillId="4" borderId="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9" fontId="1" fillId="4" borderId="15" xfId="0" applyNumberFormat="1" applyFont="1" applyFill="1" applyBorder="1" applyAlignment="1">
      <alignment horizontal="center" vertical="center"/>
    </xf>
    <xf numFmtId="10" fontId="1" fillId="4" borderId="0" xfId="0" applyNumberFormat="1" applyFont="1" applyFill="1" applyBorder="1" applyAlignment="1">
      <alignment vertical="center"/>
    </xf>
    <xf numFmtId="6" fontId="3" fillId="7" borderId="27" xfId="0" applyNumberFormat="1" applyFont="1" applyFill="1" applyBorder="1" applyAlignment="1">
      <alignment horizontal="center" vertical="center"/>
    </xf>
    <xf numFmtId="6" fontId="3" fillId="7" borderId="16" xfId="0" applyNumberFormat="1" applyFont="1" applyFill="1" applyBorder="1" applyAlignment="1">
      <alignment horizontal="center" vertical="center"/>
    </xf>
    <xf numFmtId="0" fontId="1" fillId="7" borderId="0" xfId="0" applyFont="1" applyFill="1"/>
    <xf numFmtId="0" fontId="1" fillId="7" borderId="0" xfId="0" applyFont="1" applyFill="1" applyBorder="1"/>
    <xf numFmtId="0" fontId="1" fillId="4" borderId="0" xfId="0" applyFont="1" applyFill="1" applyAlignment="1">
      <alignment horizontal="center"/>
    </xf>
    <xf numFmtId="0" fontId="1" fillId="4" borderId="0" xfId="0" applyFont="1" applyFill="1" applyAlignment="1">
      <alignment horizontal="center" vertical="center" wrapText="1"/>
    </xf>
    <xf numFmtId="0" fontId="20" fillId="0" borderId="0" xfId="0" applyFont="1" applyAlignment="1">
      <alignment horizontal="left"/>
    </xf>
    <xf numFmtId="0" fontId="0" fillId="0" borderId="0" xfId="0" applyAlignment="1">
      <alignment vertical="top"/>
    </xf>
    <xf numFmtId="0" fontId="0" fillId="0" borderId="0" xfId="0" applyAlignment="1">
      <alignment horizontal="left" vertical="top" wrapText="1"/>
    </xf>
    <xf numFmtId="0" fontId="0" fillId="0" borderId="0" xfId="0" applyAlignment="1">
      <alignment wrapText="1"/>
    </xf>
    <xf numFmtId="6" fontId="1" fillId="8" borderId="24" xfId="0" applyNumberFormat="1" applyFont="1" applyFill="1" applyBorder="1" applyAlignment="1">
      <alignment horizontal="center" vertical="center"/>
    </xf>
    <xf numFmtId="6" fontId="1" fillId="8" borderId="25" xfId="0" applyNumberFormat="1" applyFont="1" applyFill="1" applyBorder="1" applyAlignment="1">
      <alignment horizontal="center" vertical="center"/>
    </xf>
    <xf numFmtId="0" fontId="1" fillId="8" borderId="0" xfId="0" applyFont="1" applyFill="1"/>
    <xf numFmtId="0" fontId="1" fillId="8" borderId="0" xfId="0" applyFont="1" applyFill="1" applyAlignment="1">
      <alignment horizontal="left"/>
    </xf>
    <xf numFmtId="10" fontId="1" fillId="8" borderId="0" xfId="0" applyNumberFormat="1" applyFont="1" applyFill="1" applyAlignment="1">
      <alignment horizontal="center" vertical="center"/>
    </xf>
    <xf numFmtId="9" fontId="1" fillId="8" borderId="3" xfId="0" applyNumberFormat="1" applyFont="1" applyFill="1" applyBorder="1" applyAlignment="1">
      <alignment vertical="center"/>
    </xf>
    <xf numFmtId="164" fontId="1" fillId="4" borderId="22" xfId="0" applyNumberFormat="1" applyFont="1" applyFill="1" applyBorder="1" applyAlignment="1">
      <alignment horizontal="center" vertical="center"/>
    </xf>
    <xf numFmtId="164" fontId="1" fillId="4" borderId="15" xfId="0" applyNumberFormat="1" applyFont="1" applyFill="1" applyBorder="1" applyAlignment="1">
      <alignment horizontal="center" vertical="center"/>
    </xf>
    <xf numFmtId="6" fontId="1" fillId="8" borderId="0" xfId="0" applyNumberFormat="1" applyFont="1" applyFill="1" applyBorder="1" applyAlignment="1">
      <alignment horizontal="center" vertical="center"/>
    </xf>
    <xf numFmtId="6" fontId="1" fillId="8" borderId="14" xfId="0" applyNumberFormat="1" applyFont="1" applyFill="1" applyBorder="1" applyAlignment="1">
      <alignment horizontal="center" vertical="center"/>
    </xf>
    <xf numFmtId="6" fontId="1" fillId="8" borderId="20" xfId="0" applyNumberFormat="1" applyFont="1" applyFill="1" applyBorder="1" applyAlignment="1">
      <alignment horizontal="center" vertical="center"/>
    </xf>
    <xf numFmtId="6" fontId="1" fillId="8" borderId="3" xfId="0" applyNumberFormat="1" applyFont="1" applyFill="1" applyBorder="1" applyAlignment="1">
      <alignment horizontal="center" vertical="center"/>
    </xf>
    <xf numFmtId="6" fontId="1" fillId="8" borderId="28"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2" fillId="4" borderId="0" xfId="0" applyFont="1" applyFill="1" applyBorder="1" applyAlignment="1">
      <alignment horizontal="center" vertical="center"/>
    </xf>
    <xf numFmtId="0" fontId="1" fillId="8" borderId="0" xfId="0" applyFont="1" applyFill="1" applyAlignment="1">
      <alignment wrapText="1"/>
    </xf>
    <xf numFmtId="9" fontId="1" fillId="4" borderId="0" xfId="1" applyFont="1" applyFill="1" applyAlignment="1">
      <alignment horizontal="center" vertical="center"/>
    </xf>
    <xf numFmtId="0" fontId="22" fillId="0" borderId="20" xfId="0" applyNumberFormat="1" applyFont="1" applyFill="1" applyBorder="1" applyAlignment="1">
      <alignment horizontal="center" vertical="center" wrapText="1"/>
    </xf>
    <xf numFmtId="0" fontId="22" fillId="0" borderId="11" xfId="0" applyNumberFormat="1" applyFont="1" applyFill="1" applyBorder="1" applyAlignment="1">
      <alignment horizontal="center" vertical="center" wrapText="1"/>
    </xf>
    <xf numFmtId="0" fontId="25" fillId="0" borderId="37" xfId="0" applyFont="1" applyFill="1" applyBorder="1" applyAlignment="1">
      <alignment horizontal="left" vertical="center" wrapText="1"/>
    </xf>
    <xf numFmtId="0" fontId="25" fillId="0" borderId="53" xfId="0" applyFont="1" applyFill="1" applyBorder="1" applyAlignment="1">
      <alignment horizontal="center" vertical="center" wrapText="1"/>
    </xf>
    <xf numFmtId="0" fontId="25" fillId="0" borderId="54" xfId="0" applyFont="1" applyFill="1" applyBorder="1" applyAlignment="1">
      <alignment vertical="center" wrapText="1"/>
    </xf>
    <xf numFmtId="0" fontId="25" fillId="0" borderId="54" xfId="0" applyFont="1" applyFill="1" applyBorder="1" applyAlignment="1">
      <alignment horizontal="center" vertical="center" wrapText="1"/>
    </xf>
    <xf numFmtId="0" fontId="25" fillId="0" borderId="55" xfId="0" applyFont="1" applyFill="1" applyBorder="1" applyAlignment="1">
      <alignment vertical="center" wrapText="1"/>
    </xf>
    <xf numFmtId="0" fontId="9" fillId="0" borderId="38" xfId="0" applyFont="1" applyFill="1" applyBorder="1" applyAlignment="1">
      <alignment horizontal="center" vertical="center"/>
    </xf>
    <xf numFmtId="0" fontId="25" fillId="0" borderId="30" xfId="0" applyFont="1" applyFill="1" applyBorder="1" applyAlignment="1">
      <alignment horizontal="left"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vertical="center" wrapText="1"/>
    </xf>
    <xf numFmtId="0" fontId="25" fillId="0" borderId="39" xfId="0" applyFont="1" applyFill="1" applyBorder="1" applyAlignment="1">
      <alignment horizontal="center" vertical="center" wrapText="1"/>
    </xf>
    <xf numFmtId="0" fontId="25" fillId="0" borderId="9" xfId="0" applyFont="1" applyFill="1" applyBorder="1" applyAlignment="1">
      <alignment vertical="center" wrapText="1"/>
    </xf>
    <xf numFmtId="0" fontId="9" fillId="0" borderId="31" xfId="0" applyFont="1" applyFill="1" applyBorder="1" applyAlignment="1">
      <alignment horizontal="center" vertical="center"/>
    </xf>
    <xf numFmtId="166" fontId="1" fillId="0" borderId="0" xfId="0" applyNumberFormat="1" applyFont="1"/>
    <xf numFmtId="0" fontId="8" fillId="0" borderId="0" xfId="0" applyFont="1" applyFill="1" applyAlignment="1">
      <alignment horizontal="center" vertical="center" wrapText="1"/>
    </xf>
    <xf numFmtId="0" fontId="22" fillId="0" borderId="0" xfId="0" applyFont="1" applyFill="1" applyAlignment="1">
      <alignment horizontal="center" vertical="center" wrapText="1"/>
    </xf>
    <xf numFmtId="0" fontId="0" fillId="0" borderId="0" xfId="0" applyAlignment="1">
      <alignment horizontal="center" vertical="center" wrapText="1"/>
    </xf>
    <xf numFmtId="0" fontId="22" fillId="0" borderId="3"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0" fillId="0" borderId="31" xfId="0" applyBorder="1" applyAlignment="1">
      <alignment horizontal="left" vertical="center" wrapText="1" indent="1"/>
    </xf>
    <xf numFmtId="0" fontId="31" fillId="0" borderId="57" xfId="0" applyFont="1" applyBorder="1" applyAlignment="1">
      <alignment horizontal="left" vertical="center" indent="3"/>
    </xf>
    <xf numFmtId="0" fontId="0" fillId="0" borderId="57" xfId="0" applyBorder="1" applyAlignment="1">
      <alignment horizontal="left" vertical="center" wrapText="1" indent="1"/>
    </xf>
    <xf numFmtId="0" fontId="31" fillId="0" borderId="57" xfId="0" applyFont="1" applyBorder="1" applyAlignment="1">
      <alignment horizontal="left" vertical="center" wrapText="1" indent="3"/>
    </xf>
    <xf numFmtId="0" fontId="0" fillId="0" borderId="57" xfId="0" applyBorder="1" applyAlignment="1">
      <alignment horizontal="left" vertical="center" indent="1"/>
    </xf>
    <xf numFmtId="0" fontId="0" fillId="0" borderId="31" xfId="0" applyBorder="1" applyAlignment="1">
      <alignment horizontal="left" vertical="center" indent="1"/>
    </xf>
    <xf numFmtId="0" fontId="0" fillId="0" borderId="36" xfId="0" applyBorder="1" applyAlignment="1">
      <alignment horizontal="left" vertical="center" indent="1"/>
    </xf>
    <xf numFmtId="0" fontId="0" fillId="0" borderId="34" xfId="0" applyBorder="1" applyAlignment="1">
      <alignment horizontal="left" vertical="center" wrapText="1" indent="2"/>
    </xf>
    <xf numFmtId="0" fontId="0" fillId="0" borderId="38" xfId="0" applyBorder="1" applyAlignment="1">
      <alignment horizontal="left" vertical="center" wrapText="1" indent="1"/>
    </xf>
    <xf numFmtId="0" fontId="1" fillId="4" borderId="0" xfId="0" applyFont="1" applyFill="1" applyAlignment="1">
      <alignment horizontal="right" vertical="center"/>
    </xf>
    <xf numFmtId="0" fontId="1" fillId="8" borderId="23" xfId="0" applyFont="1" applyFill="1" applyBorder="1" applyAlignment="1">
      <alignment horizontal="center" vertical="center"/>
    </xf>
    <xf numFmtId="0" fontId="1" fillId="8" borderId="10" xfId="0" applyFont="1" applyFill="1" applyBorder="1" applyAlignment="1">
      <alignment horizontal="center" vertical="center"/>
    </xf>
    <xf numFmtId="0" fontId="2" fillId="4" borderId="3" xfId="0" applyFont="1" applyFill="1" applyBorder="1" applyAlignment="1">
      <alignment horizontal="center" vertical="center"/>
    </xf>
    <xf numFmtId="0" fontId="37" fillId="10" borderId="3" xfId="0" applyFont="1" applyFill="1" applyBorder="1" applyAlignment="1">
      <alignment horizontal="right" vertical="center"/>
    </xf>
    <xf numFmtId="0" fontId="37" fillId="10" borderId="9" xfId="0" applyFont="1" applyFill="1" applyBorder="1" applyAlignment="1">
      <alignment horizontal="right" vertical="center"/>
    </xf>
    <xf numFmtId="0" fontId="40" fillId="9" borderId="49" xfId="0" applyFont="1" applyFill="1" applyBorder="1" applyAlignment="1">
      <alignment horizontal="center" vertical="center" wrapText="1"/>
    </xf>
    <xf numFmtId="0" fontId="40" fillId="9" borderId="50" xfId="0" applyFont="1" applyFill="1" applyBorder="1" applyAlignment="1">
      <alignment horizontal="center" vertical="center" wrapText="1"/>
    </xf>
    <xf numFmtId="0" fontId="40" fillId="9" borderId="51" xfId="0" applyFont="1" applyFill="1" applyBorder="1" applyAlignment="1">
      <alignment horizontal="center" vertical="center" wrapText="1"/>
    </xf>
    <xf numFmtId="9" fontId="1" fillId="8" borderId="3" xfId="1" applyFont="1" applyFill="1" applyBorder="1" applyAlignment="1">
      <alignment horizontal="center" vertical="center"/>
    </xf>
    <xf numFmtId="9" fontId="1" fillId="8" borderId="3" xfId="0" applyNumberFormat="1" applyFont="1" applyFill="1" applyBorder="1" applyAlignment="1">
      <alignment horizontal="center" vertical="center"/>
    </xf>
    <xf numFmtId="0" fontId="1" fillId="0" borderId="0" xfId="0" applyFont="1" applyAlignment="1">
      <alignment horizontal="center"/>
    </xf>
    <xf numFmtId="0" fontId="22" fillId="0" borderId="0" xfId="0" applyFont="1" applyFill="1" applyAlignment="1">
      <alignment vertical="center" wrapText="1"/>
    </xf>
    <xf numFmtId="0" fontId="33" fillId="0" borderId="0" xfId="0" applyFont="1" applyFill="1" applyBorder="1" applyAlignment="1">
      <alignment horizontal="left" vertical="center" wrapText="1"/>
    </xf>
    <xf numFmtId="0" fontId="22" fillId="0" borderId="21" xfId="0" applyFont="1" applyFill="1" applyBorder="1" applyAlignment="1">
      <alignment horizontal="center" vertical="center" wrapText="1"/>
    </xf>
    <xf numFmtId="0" fontId="35" fillId="0" borderId="21" xfId="0" applyFont="1" applyFill="1" applyBorder="1" applyAlignment="1">
      <alignment horizontal="left" vertical="center" wrapText="1"/>
    </xf>
    <xf numFmtId="0" fontId="22" fillId="5" borderId="21" xfId="0" applyFont="1" applyFill="1" applyBorder="1" applyAlignment="1">
      <alignment horizontal="center" vertical="center" wrapText="1"/>
    </xf>
    <xf numFmtId="0" fontId="33" fillId="0" borderId="3" xfId="0" applyFont="1" applyFill="1" applyBorder="1" applyAlignment="1">
      <alignment horizontal="left" vertical="center" wrapText="1"/>
    </xf>
    <xf numFmtId="0" fontId="0" fillId="0" borderId="0" xfId="0" applyFill="1"/>
    <xf numFmtId="0" fontId="22" fillId="0" borderId="3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33" fillId="0" borderId="39" xfId="0" applyFont="1" applyFill="1" applyBorder="1" applyAlignment="1">
      <alignment horizontal="left" vertical="center" wrapText="1"/>
    </xf>
    <xf numFmtId="0" fontId="33" fillId="0" borderId="20"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center" vertical="center"/>
    </xf>
    <xf numFmtId="0" fontId="43" fillId="0" borderId="0" xfId="0" applyFont="1" applyAlignment="1">
      <alignment horizontal="center" vertical="center"/>
    </xf>
    <xf numFmtId="0" fontId="8" fillId="13" borderId="58" xfId="0" applyFont="1" applyFill="1" applyBorder="1" applyAlignment="1">
      <alignment horizontal="center" vertical="center" wrapText="1"/>
    </xf>
    <xf numFmtId="0" fontId="23" fillId="13" borderId="59" xfId="0" applyFont="1" applyFill="1" applyBorder="1" applyAlignment="1">
      <alignment horizontal="center" vertical="center" wrapText="1"/>
    </xf>
    <xf numFmtId="0" fontId="23" fillId="13" borderId="40" xfId="0" applyFont="1" applyFill="1" applyBorder="1" applyAlignment="1">
      <alignment horizontal="center" vertical="center" wrapText="1"/>
    </xf>
    <xf numFmtId="0" fontId="22" fillId="0" borderId="30"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44" fillId="0" borderId="34" xfId="0" applyFont="1" applyFill="1" applyBorder="1" applyAlignment="1">
      <alignment horizontal="center" vertical="center" wrapText="1"/>
    </xf>
    <xf numFmtId="0" fontId="22" fillId="5" borderId="20" xfId="0" applyNumberFormat="1" applyFont="1" applyFill="1" applyBorder="1" applyAlignment="1">
      <alignment horizontal="center" vertical="center" wrapText="1"/>
    </xf>
    <xf numFmtId="0" fontId="35" fillId="0" borderId="21" xfId="0" applyFont="1" applyFill="1" applyBorder="1" applyAlignment="1">
      <alignment horizontal="center" vertical="center" wrapText="1"/>
    </xf>
    <xf numFmtId="0" fontId="0" fillId="0" borderId="38" xfId="0" applyBorder="1" applyAlignment="1">
      <alignment horizontal="left" vertical="center" wrapText="1"/>
    </xf>
    <xf numFmtId="0" fontId="0" fillId="0" borderId="31" xfId="0" applyBorder="1" applyAlignment="1">
      <alignment horizontal="left" vertical="center" wrapText="1"/>
    </xf>
    <xf numFmtId="0" fontId="0" fillId="0" borderId="34" xfId="0" applyBorder="1" applyAlignment="1">
      <alignment horizontal="left" vertical="center" wrapText="1"/>
    </xf>
    <xf numFmtId="9" fontId="1" fillId="4" borderId="15" xfId="1" applyFont="1" applyFill="1" applyBorder="1" applyAlignment="1">
      <alignment horizontal="center" vertical="center"/>
    </xf>
    <xf numFmtId="0" fontId="42"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41" fillId="0" borderId="0" xfId="0" applyFont="1" applyFill="1" applyAlignment="1">
      <alignment horizontal="left" vertical="center" wrapText="1"/>
    </xf>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horizontal="right" vertical="center"/>
    </xf>
    <xf numFmtId="0" fontId="46" fillId="0" borderId="0" xfId="0" applyFont="1" applyAlignment="1">
      <alignment horizontal="left" vertical="center"/>
    </xf>
    <xf numFmtId="0" fontId="48" fillId="0" borderId="0" xfId="0" applyFont="1" applyAlignment="1">
      <alignment horizontal="right" vertical="center"/>
    </xf>
    <xf numFmtId="0" fontId="49" fillId="0" borderId="0" xfId="0" applyFont="1" applyAlignment="1">
      <alignment horizontal="right" vertical="center"/>
    </xf>
    <xf numFmtId="165" fontId="0" fillId="0" borderId="0" xfId="0" applyNumberFormat="1" applyAlignment="1">
      <alignment horizontal="right" vertical="center"/>
    </xf>
    <xf numFmtId="0" fontId="0" fillId="0" borderId="0" xfId="0" applyAlignment="1">
      <alignment horizontal="left"/>
    </xf>
    <xf numFmtId="0" fontId="41" fillId="0" borderId="0"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1" fillId="6" borderId="0" xfId="0" applyFont="1" applyFill="1" applyBorder="1" applyAlignment="1">
      <alignment horizontal="center" vertical="center"/>
    </xf>
    <xf numFmtId="9" fontId="1" fillId="5" borderId="2" xfId="1" applyFont="1" applyFill="1" applyBorder="1" applyAlignment="1">
      <alignment horizontal="center" vertical="center"/>
    </xf>
    <xf numFmtId="0" fontId="1" fillId="0" borderId="43" xfId="0" applyFont="1" applyBorder="1"/>
    <xf numFmtId="0" fontId="1" fillId="4" borderId="0" xfId="0" applyFont="1" applyFill="1" applyAlignment="1">
      <alignment horizontal="center" wrapText="1"/>
    </xf>
    <xf numFmtId="0" fontId="41" fillId="0" borderId="0" xfId="0" applyFont="1" applyFill="1" applyBorder="1" applyAlignment="1">
      <alignment horizontal="left" vertical="center" wrapText="1"/>
    </xf>
    <xf numFmtId="0" fontId="0" fillId="0" borderId="0" xfId="0" applyAlignment="1">
      <alignment horizontal="right"/>
    </xf>
    <xf numFmtId="0" fontId="50" fillId="0" borderId="0" xfId="0" applyFont="1" applyAlignment="1">
      <alignment horizontal="right" vertical="center"/>
    </xf>
    <xf numFmtId="0" fontId="23" fillId="0" borderId="0" xfId="0" applyFont="1" applyFill="1" applyBorder="1" applyAlignment="1">
      <alignment horizontal="left" vertical="center" wrapText="1"/>
    </xf>
    <xf numFmtId="0" fontId="23" fillId="0" borderId="65" xfId="0" applyFont="1" applyFill="1" applyBorder="1" applyAlignment="1">
      <alignment horizontal="left" vertical="center" wrapText="1"/>
    </xf>
    <xf numFmtId="0" fontId="23" fillId="0" borderId="67" xfId="0" applyFont="1" applyFill="1" applyBorder="1" applyAlignment="1">
      <alignment horizontal="left" vertical="center" wrapText="1"/>
    </xf>
    <xf numFmtId="0" fontId="23" fillId="14" borderId="0" xfId="0" applyFont="1" applyFill="1" applyBorder="1" applyAlignment="1">
      <alignment horizontal="center" vertical="center" wrapText="1"/>
    </xf>
    <xf numFmtId="0" fontId="51" fillId="0" borderId="30"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3" fillId="0" borderId="30"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8" fillId="5" borderId="39" xfId="0" applyFont="1" applyFill="1" applyBorder="1" applyAlignment="1">
      <alignment horizontal="center" vertical="center" wrapText="1"/>
    </xf>
    <xf numFmtId="0" fontId="22" fillId="0" borderId="70" xfId="0" applyFont="1" applyFill="1" applyBorder="1" applyAlignment="1">
      <alignment horizontal="center" vertical="center" wrapText="1"/>
    </xf>
    <xf numFmtId="0" fontId="33" fillId="0" borderId="70" xfId="0" applyFont="1" applyFill="1" applyBorder="1" applyAlignment="1">
      <alignment horizontal="left" vertical="center" wrapText="1"/>
    </xf>
    <xf numFmtId="0" fontId="22" fillId="5" borderId="70" xfId="0" applyFont="1" applyFill="1" applyBorder="1" applyAlignment="1">
      <alignment horizontal="center" vertical="center" wrapText="1"/>
    </xf>
    <xf numFmtId="0" fontId="22" fillId="0" borderId="70" xfId="0" applyFont="1" applyFill="1" applyBorder="1" applyAlignment="1">
      <alignment horizontal="left" vertical="center" wrapText="1"/>
    </xf>
    <xf numFmtId="0" fontId="8" fillId="0" borderId="70" xfId="0" applyFont="1" applyFill="1" applyBorder="1" applyAlignment="1">
      <alignment horizontal="center" vertical="center" wrapText="1"/>
    </xf>
    <xf numFmtId="0" fontId="8" fillId="0" borderId="70" xfId="0" applyFont="1" applyFill="1" applyBorder="1" applyAlignment="1">
      <alignment horizontal="left" vertical="top" wrapText="1"/>
    </xf>
    <xf numFmtId="0" fontId="8" fillId="0" borderId="29" xfId="0" applyFont="1" applyFill="1" applyBorder="1" applyAlignment="1">
      <alignment horizontal="center" vertical="center" wrapText="1"/>
    </xf>
    <xf numFmtId="0" fontId="31" fillId="4" borderId="30" xfId="0" applyFont="1" applyFill="1" applyBorder="1" applyAlignment="1">
      <alignment horizontal="left" vertical="center" indent="3"/>
    </xf>
    <xf numFmtId="0" fontId="31" fillId="4" borderId="37" xfId="0" applyFont="1" applyFill="1" applyBorder="1" applyAlignment="1">
      <alignment horizontal="left" vertical="center" indent="3"/>
    </xf>
    <xf numFmtId="0" fontId="31" fillId="4" borderId="30" xfId="0" applyFont="1" applyFill="1" applyBorder="1" applyAlignment="1">
      <alignment horizontal="left" vertical="center" wrapText="1" indent="3"/>
    </xf>
    <xf numFmtId="0" fontId="31" fillId="4" borderId="33" xfId="0" applyFont="1" applyFill="1" applyBorder="1" applyAlignment="1">
      <alignment horizontal="left" vertical="center" indent="3"/>
    </xf>
    <xf numFmtId="0" fontId="31" fillId="0" borderId="0" xfId="0" applyFont="1"/>
    <xf numFmtId="0" fontId="31" fillId="4" borderId="30" xfId="0" applyFont="1" applyFill="1" applyBorder="1" applyAlignment="1">
      <alignment horizontal="left" vertical="center" indent="6"/>
    </xf>
    <xf numFmtId="0" fontId="31" fillId="4" borderId="35" xfId="0" applyFont="1" applyFill="1" applyBorder="1" applyAlignment="1">
      <alignment horizontal="left" vertical="center" indent="6"/>
    </xf>
    <xf numFmtId="0" fontId="0" fillId="8" borderId="32" xfId="0" applyFont="1" applyFill="1" applyBorder="1" applyAlignment="1">
      <alignment horizontal="center" vertical="center"/>
    </xf>
    <xf numFmtId="0" fontId="0" fillId="8" borderId="31" xfId="0" applyFont="1" applyFill="1" applyBorder="1" applyAlignment="1">
      <alignment horizontal="left" vertical="center" indent="1"/>
    </xf>
    <xf numFmtId="165" fontId="0" fillId="8" borderId="32" xfId="0" applyNumberFormat="1" applyFont="1" applyFill="1" applyBorder="1" applyAlignment="1">
      <alignment horizontal="left" vertical="center" indent="1"/>
    </xf>
    <xf numFmtId="0" fontId="0" fillId="8" borderId="31" xfId="0" applyFont="1" applyFill="1" applyBorder="1" applyAlignment="1">
      <alignment horizontal="left" vertical="center"/>
    </xf>
    <xf numFmtId="165" fontId="0" fillId="8" borderId="32" xfId="0" applyNumberFormat="1" applyFont="1" applyFill="1" applyBorder="1" applyAlignment="1">
      <alignment horizontal="left" vertical="center"/>
    </xf>
    <xf numFmtId="0" fontId="31" fillId="4" borderId="30" xfId="0" applyFont="1" applyFill="1" applyBorder="1" applyAlignment="1">
      <alignment horizontal="center" vertical="center"/>
    </xf>
    <xf numFmtId="0" fontId="0" fillId="0" borderId="36" xfId="0" applyBorder="1" applyAlignment="1">
      <alignment horizontal="left" vertical="center" wrapText="1"/>
    </xf>
    <xf numFmtId="0" fontId="2" fillId="0" borderId="0" xfId="0" applyFont="1" applyAlignment="1">
      <alignment horizontal="right" vertical="center"/>
    </xf>
    <xf numFmtId="0" fontId="1" fillId="7" borderId="0" xfId="0" applyFont="1" applyFill="1" applyAlignment="1">
      <alignment vertical="center"/>
    </xf>
    <xf numFmtId="0" fontId="1" fillId="7" borderId="0" xfId="0" applyFont="1" applyFill="1" applyBorder="1" applyAlignment="1">
      <alignment vertical="center"/>
    </xf>
    <xf numFmtId="0" fontId="2" fillId="4" borderId="0" xfId="0" applyFont="1" applyFill="1" applyAlignment="1">
      <alignment horizontal="center"/>
    </xf>
    <xf numFmtId="0" fontId="2" fillId="4" borderId="0" xfId="0" applyFont="1" applyFill="1" applyAlignment="1">
      <alignment horizontal="center" vertical="center" wrapText="1"/>
    </xf>
    <xf numFmtId="10" fontId="1" fillId="0" borderId="0" xfId="0" applyNumberFormat="1" applyFont="1" applyAlignment="1">
      <alignment vertical="center"/>
    </xf>
    <xf numFmtId="165" fontId="16" fillId="4" borderId="20" xfId="0" applyNumberFormat="1" applyFont="1" applyFill="1" applyBorder="1" applyAlignment="1">
      <alignment horizontal="center" vertical="center"/>
    </xf>
    <xf numFmtId="0" fontId="1" fillId="4" borderId="0" xfId="0" applyFont="1" applyFill="1" applyAlignment="1">
      <alignment horizontal="left" vertical="center"/>
    </xf>
    <xf numFmtId="3" fontId="1" fillId="4" borderId="24" xfId="0" applyNumberFormat="1" applyFont="1" applyFill="1" applyBorder="1" applyAlignment="1">
      <alignment horizontal="left" vertical="center"/>
    </xf>
    <xf numFmtId="0" fontId="1" fillId="0" borderId="0" xfId="0" applyFont="1" applyAlignment="1">
      <alignment horizontal="left" vertical="center"/>
    </xf>
    <xf numFmtId="0" fontId="1" fillId="4" borderId="24" xfId="0" applyFont="1" applyFill="1" applyBorder="1" applyAlignment="1">
      <alignment vertical="center"/>
    </xf>
    <xf numFmtId="0" fontId="1" fillId="0" borderId="43" xfId="0" applyFont="1" applyBorder="1" applyAlignment="1">
      <alignment horizontal="center" vertical="center" wrapText="1"/>
    </xf>
    <xf numFmtId="164" fontId="2" fillId="4" borderId="24" xfId="0" applyNumberFormat="1" applyFont="1" applyFill="1" applyBorder="1" applyAlignment="1">
      <alignment horizontal="center" vertical="center"/>
    </xf>
    <xf numFmtId="164" fontId="2" fillId="4" borderId="25" xfId="0" applyNumberFormat="1" applyFont="1" applyFill="1" applyBorder="1" applyAlignment="1">
      <alignment horizontal="center" vertical="center"/>
    </xf>
    <xf numFmtId="0" fontId="1" fillId="8" borderId="0" xfId="0" applyFont="1" applyFill="1" applyAlignment="1">
      <alignment horizontal="left" vertical="center"/>
    </xf>
    <xf numFmtId="0" fontId="1" fillId="8" borderId="0" xfId="0" applyFont="1" applyFill="1" applyAlignment="1">
      <alignment vertical="center"/>
    </xf>
    <xf numFmtId="0" fontId="1" fillId="8" borderId="0" xfId="0" applyFont="1" applyFill="1" applyAlignment="1">
      <alignment horizontal="left" vertical="center" wrapText="1"/>
    </xf>
    <xf numFmtId="0" fontId="1" fillId="0" borderId="0" xfId="0" applyFont="1" applyBorder="1" applyAlignment="1">
      <alignment vertical="center"/>
    </xf>
    <xf numFmtId="6" fontId="1" fillId="4" borderId="1" xfId="0" applyNumberFormat="1" applyFont="1" applyFill="1" applyBorder="1" applyAlignment="1">
      <alignment horizontal="center" vertical="center"/>
    </xf>
    <xf numFmtId="164" fontId="1" fillId="4" borderId="73" xfId="0" applyNumberFormat="1" applyFont="1" applyFill="1" applyBorder="1" applyAlignment="1">
      <alignment horizontal="center" vertical="center"/>
    </xf>
    <xf numFmtId="6" fontId="3" fillId="7" borderId="73" xfId="0" applyNumberFormat="1" applyFont="1" applyFill="1" applyBorder="1" applyAlignment="1">
      <alignment horizontal="center" vertical="center"/>
    </xf>
    <xf numFmtId="6" fontId="2" fillId="4" borderId="73" xfId="0" applyNumberFormat="1" applyFont="1" applyFill="1" applyBorder="1" applyAlignment="1">
      <alignment horizontal="center" vertical="center"/>
    </xf>
    <xf numFmtId="0" fontId="1" fillId="8" borderId="21" xfId="0" applyFont="1" applyFill="1" applyBorder="1" applyAlignment="1">
      <alignment horizontal="center" vertical="center"/>
    </xf>
    <xf numFmtId="0" fontId="2" fillId="4" borderId="73" xfId="0" applyFont="1" applyFill="1" applyBorder="1" applyAlignment="1">
      <alignment horizontal="center" vertical="center"/>
    </xf>
    <xf numFmtId="164" fontId="2" fillId="7" borderId="22" xfId="0" applyNumberFormat="1" applyFont="1" applyFill="1" applyBorder="1" applyAlignment="1">
      <alignment horizontal="center" vertical="center"/>
    </xf>
    <xf numFmtId="0" fontId="2" fillId="4" borderId="0" xfId="0" applyFont="1" applyFill="1" applyAlignment="1">
      <alignment horizontal="right" vertical="top"/>
    </xf>
    <xf numFmtId="0" fontId="2" fillId="7" borderId="0" xfId="0" applyFont="1" applyFill="1" applyBorder="1" applyAlignment="1">
      <alignment horizontal="right" vertical="center"/>
    </xf>
    <xf numFmtId="0" fontId="1" fillId="0" borderId="43" xfId="0" applyFont="1" applyBorder="1" applyAlignment="1">
      <alignment horizontal="center" wrapText="1"/>
    </xf>
    <xf numFmtId="164" fontId="2" fillId="4" borderId="73" xfId="0" applyNumberFormat="1" applyFont="1" applyFill="1" applyBorder="1" applyAlignment="1">
      <alignment horizontal="center" vertical="center"/>
    </xf>
    <xf numFmtId="0" fontId="3" fillId="7" borderId="0" xfId="0" applyFont="1" applyFill="1" applyAlignment="1"/>
    <xf numFmtId="0" fontId="2" fillId="7" borderId="0" xfId="0" applyFont="1" applyFill="1" applyBorder="1" applyAlignment="1">
      <alignment horizontal="right" vertical="top"/>
    </xf>
    <xf numFmtId="0" fontId="23" fillId="13" borderId="4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23" fillId="13" borderId="62" xfId="0" applyFont="1" applyFill="1" applyBorder="1" applyAlignment="1">
      <alignment horizontal="center" vertical="center" wrapText="1"/>
    </xf>
    <xf numFmtId="0" fontId="8" fillId="14" borderId="0"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8" fillId="14" borderId="57" xfId="0" applyFont="1" applyFill="1" applyBorder="1" applyAlignment="1">
      <alignment horizontal="center" vertical="center" wrapText="1"/>
    </xf>
    <xf numFmtId="0" fontId="23" fillId="13" borderId="57"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22" fillId="14" borderId="0"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0" fillId="0" borderId="0" xfId="0" applyProtection="1">
      <protection locked="0"/>
    </xf>
    <xf numFmtId="0" fontId="30" fillId="0" borderId="0" xfId="0" applyFont="1" applyAlignment="1" applyProtection="1">
      <alignment vertical="top" wrapText="1"/>
      <protection locked="0"/>
    </xf>
    <xf numFmtId="0" fontId="30" fillId="0" borderId="0" xfId="0" applyFont="1" applyAlignment="1" applyProtection="1">
      <alignment horizontal="left" vertical="top" wrapText="1"/>
      <protection locked="0"/>
    </xf>
    <xf numFmtId="0" fontId="0" fillId="4" borderId="3" xfId="0" applyFill="1" applyBorder="1" applyAlignment="1" applyProtection="1">
      <alignment horizontal="left" vertical="center" indent="6"/>
      <protection locked="0"/>
    </xf>
    <xf numFmtId="0" fontId="0" fillId="0" borderId="1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14" xfId="0" applyBorder="1" applyProtection="1">
      <protection locked="0"/>
    </xf>
    <xf numFmtId="0" fontId="0" fillId="0" borderId="14" xfId="0" applyBorder="1" applyAlignment="1" applyProtection="1">
      <alignment wrapText="1"/>
      <protection locked="0"/>
    </xf>
    <xf numFmtId="0" fontId="0" fillId="4" borderId="3" xfId="0" applyFill="1" applyBorder="1" applyAlignment="1" applyProtection="1">
      <alignment horizontal="left" vertical="center" indent="2"/>
      <protection locked="0"/>
    </xf>
    <xf numFmtId="0" fontId="0" fillId="4" borderId="3" xfId="0" applyFill="1" applyBorder="1" applyAlignment="1" applyProtection="1">
      <alignment horizontal="left" vertical="center" wrapText="1" indent="2"/>
      <protection locked="0"/>
    </xf>
    <xf numFmtId="0" fontId="17" fillId="0" borderId="3" xfId="0" applyFont="1"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0" fillId="0" borderId="11" xfId="0" applyBorder="1" applyProtection="1">
      <protection locked="0"/>
    </xf>
    <xf numFmtId="0" fontId="0" fillId="0" borderId="12" xfId="0" applyBorder="1" applyProtection="1">
      <protection locked="0"/>
    </xf>
    <xf numFmtId="0" fontId="0" fillId="4" borderId="3" xfId="0" applyFill="1" applyBorder="1" applyAlignment="1" applyProtection="1">
      <alignment horizontal="left" vertical="center" indent="3"/>
      <protection locked="0"/>
    </xf>
    <xf numFmtId="0" fontId="0" fillId="0" borderId="3" xfId="0" applyBorder="1" applyAlignment="1" applyProtection="1">
      <alignment horizontal="left" vertical="center" indent="1"/>
      <protection locked="0"/>
    </xf>
    <xf numFmtId="0" fontId="0" fillId="4" borderId="3" xfId="0" applyFill="1" applyBorder="1" applyAlignment="1" applyProtection="1">
      <alignment horizontal="left" vertical="center" wrapText="1" indent="3"/>
      <protection locked="0"/>
    </xf>
    <xf numFmtId="0" fontId="0" fillId="0" borderId="3" xfId="0" applyBorder="1" applyAlignment="1" applyProtection="1">
      <alignment horizontal="left" vertical="center" wrapText="1" indent="1"/>
      <protection locked="0"/>
    </xf>
    <xf numFmtId="0" fontId="0" fillId="4" borderId="3" xfId="0" applyFont="1" applyFill="1" applyBorder="1" applyAlignment="1" applyProtection="1">
      <alignment horizontal="left" vertical="center" indent="3"/>
      <protection locked="0"/>
    </xf>
    <xf numFmtId="0" fontId="0" fillId="0" borderId="3" xfId="0" applyBorder="1" applyAlignment="1" applyProtection="1">
      <alignment horizontal="left" vertical="center"/>
      <protection locked="0"/>
    </xf>
    <xf numFmtId="0" fontId="0" fillId="5" borderId="3" xfId="0" applyFill="1" applyBorder="1" applyAlignment="1" applyProtection="1">
      <alignment horizontal="left" vertical="center" wrapText="1" indent="1"/>
      <protection locked="0"/>
    </xf>
    <xf numFmtId="0" fontId="0" fillId="4" borderId="3" xfId="0" applyFont="1" applyFill="1" applyBorder="1" applyAlignment="1" applyProtection="1">
      <alignment horizontal="center" vertical="center" wrapText="1"/>
      <protection locked="0"/>
    </xf>
    <xf numFmtId="0" fontId="8" fillId="0" borderId="0" xfId="0" applyFont="1" applyFill="1" applyAlignment="1" applyProtection="1">
      <alignment horizontal="left" vertical="center" wrapText="1"/>
      <protection locked="0"/>
    </xf>
    <xf numFmtId="0" fontId="8" fillId="0" borderId="0" xfId="0" applyFont="1" applyFill="1" applyAlignment="1" applyProtection="1">
      <alignment horizontal="left" vertical="top" wrapText="1"/>
      <protection locked="0"/>
    </xf>
    <xf numFmtId="0" fontId="17" fillId="0" borderId="3" xfId="0" applyFont="1" applyBorder="1" applyAlignment="1" applyProtection="1">
      <alignment horizontal="left" vertical="center" wrapText="1" indent="1"/>
      <protection locked="0"/>
    </xf>
    <xf numFmtId="10" fontId="2" fillId="4" borderId="0" xfId="0" applyNumberFormat="1" applyFont="1" applyFill="1" applyAlignment="1">
      <alignment horizontal="center" vertical="center"/>
    </xf>
    <xf numFmtId="10" fontId="1" fillId="4" borderId="15" xfId="0" applyNumberFormat="1" applyFont="1" applyFill="1" applyBorder="1" applyAlignment="1">
      <alignment horizontal="center" vertical="center"/>
    </xf>
    <xf numFmtId="10" fontId="1" fillId="5" borderId="21" xfId="1" applyNumberFormat="1" applyFont="1" applyFill="1" applyBorder="1" applyAlignment="1">
      <alignment horizontal="center" vertical="center"/>
    </xf>
    <xf numFmtId="10" fontId="2" fillId="4" borderId="0" xfId="1" applyNumberFormat="1" applyFont="1" applyFill="1" applyAlignment="1">
      <alignment horizontal="center" vertical="center"/>
    </xf>
    <xf numFmtId="10" fontId="1" fillId="5" borderId="9" xfId="1" applyNumberFormat="1" applyFont="1" applyFill="1" applyBorder="1" applyAlignment="1">
      <alignment horizontal="center" vertical="center"/>
    </xf>
    <xf numFmtId="15" fontId="7" fillId="0" borderId="8"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3"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48" fillId="3" borderId="9" xfId="0" applyFont="1" applyFill="1" applyBorder="1" applyAlignment="1" applyProtection="1">
      <alignment horizontal="center" vertical="center"/>
      <protection locked="0"/>
    </xf>
    <xf numFmtId="0" fontId="48" fillId="3" borderId="10"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11" xfId="0" applyBorder="1" applyProtection="1">
      <protection locked="0"/>
    </xf>
    <xf numFmtId="0" fontId="0" fillId="0" borderId="12" xfId="0" applyBorder="1" applyProtection="1">
      <protection locked="0"/>
    </xf>
    <xf numFmtId="0" fontId="31" fillId="3" borderId="10" xfId="0" applyFont="1" applyFill="1" applyBorder="1" applyAlignment="1" applyProtection="1">
      <alignment horizontal="center" vertical="center"/>
      <protection locked="0"/>
    </xf>
    <xf numFmtId="0" fontId="31" fillId="0" borderId="11"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0" fillId="0" borderId="18" xfId="0" applyFill="1" applyBorder="1" applyAlignment="1" applyProtection="1">
      <alignment vertical="top" wrapText="1"/>
      <protection locked="0"/>
    </xf>
    <xf numFmtId="0" fontId="0" fillId="0" borderId="19" xfId="0" applyFill="1" applyBorder="1" applyAlignment="1" applyProtection="1">
      <alignment vertical="top"/>
      <protection locked="0"/>
    </xf>
    <xf numFmtId="0" fontId="15" fillId="0" borderId="13" xfId="0" applyFont="1" applyBorder="1" applyAlignment="1" applyProtection="1">
      <alignment vertical="top" wrapText="1"/>
      <protection locked="0"/>
    </xf>
    <xf numFmtId="0" fontId="15" fillId="0" borderId="13" xfId="0" applyFont="1" applyFill="1" applyBorder="1" applyAlignment="1" applyProtection="1">
      <alignment vertical="top" wrapText="1"/>
      <protection locked="0"/>
    </xf>
    <xf numFmtId="0" fontId="0" fillId="0" borderId="14" xfId="0" applyFill="1" applyBorder="1" applyAlignment="1" applyProtection="1">
      <alignment vertical="top"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47" fillId="0" borderId="0" xfId="0" applyFont="1" applyAlignment="1">
      <alignment horizontal="left" vertical="top" wrapText="1"/>
    </xf>
    <xf numFmtId="0" fontId="48" fillId="0" borderId="0" xfId="0" applyFont="1" applyAlignment="1">
      <alignment horizontal="right"/>
    </xf>
    <xf numFmtId="0" fontId="4" fillId="0" borderId="56" xfId="0" applyFont="1" applyBorder="1" applyAlignment="1">
      <alignment horizontal="center" vertical="center"/>
    </xf>
    <xf numFmtId="0" fontId="4" fillId="0" borderId="42" xfId="0" applyFont="1" applyBorder="1" applyAlignment="1">
      <alignment horizontal="center" vertical="center"/>
    </xf>
    <xf numFmtId="0" fontId="2" fillId="6" borderId="0" xfId="0" applyFont="1" applyFill="1" applyAlignment="1">
      <alignment horizontal="center" vertical="center"/>
    </xf>
    <xf numFmtId="0" fontId="3" fillId="7" borderId="0" xfId="0" applyFont="1" applyFill="1" applyAlignment="1">
      <alignment horizontal="center"/>
    </xf>
    <xf numFmtId="0" fontId="21" fillId="0" borderId="0" xfId="0" applyFont="1" applyAlignment="1">
      <alignment horizontal="center" vertical="center"/>
    </xf>
    <xf numFmtId="0" fontId="13" fillId="4" borderId="0" xfId="0" applyFont="1" applyFill="1" applyAlignment="1">
      <alignment horizontal="right" vertical="center"/>
    </xf>
    <xf numFmtId="0" fontId="13" fillId="4" borderId="14" xfId="0" applyFont="1" applyFill="1" applyBorder="1" applyAlignment="1">
      <alignment horizontal="right" vertical="center"/>
    </xf>
    <xf numFmtId="0" fontId="13" fillId="0" borderId="0" xfId="0" applyFont="1" applyAlignment="1">
      <alignment horizontal="right" vertical="center"/>
    </xf>
    <xf numFmtId="0" fontId="2" fillId="4" borderId="9"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0" fillId="0" borderId="10" xfId="0" applyBorder="1" applyAlignment="1">
      <alignment horizontal="left" vertical="center" wrapText="1"/>
    </xf>
    <xf numFmtId="0" fontId="22" fillId="0" borderId="0" xfId="0" applyFont="1" applyFill="1" applyAlignment="1">
      <alignment vertical="center" wrapText="1"/>
    </xf>
    <xf numFmtId="0" fontId="52" fillId="0" borderId="0" xfId="0" applyFont="1" applyFill="1" applyBorder="1" applyAlignment="1">
      <alignment horizontal="center" vertical="center" wrapText="1"/>
    </xf>
    <xf numFmtId="0" fontId="23" fillId="13" borderId="40" xfId="0" applyFont="1" applyFill="1" applyBorder="1" applyAlignment="1">
      <alignment horizontal="center" vertical="center" wrapText="1"/>
    </xf>
    <xf numFmtId="0" fontId="23" fillId="13" borderId="42" xfId="0" applyFont="1" applyFill="1" applyBorder="1" applyAlignment="1">
      <alignment horizontal="center" vertical="center" wrapText="1"/>
    </xf>
    <xf numFmtId="0" fontId="22" fillId="0" borderId="9" xfId="0" applyFont="1" applyFill="1" applyBorder="1" applyAlignment="1">
      <alignment horizontal="left" vertical="center" wrapText="1"/>
    </xf>
    <xf numFmtId="0" fontId="22" fillId="0" borderId="44" xfId="0" applyFont="1" applyFill="1" applyBorder="1" applyAlignment="1">
      <alignment horizontal="left" vertical="center" wrapText="1"/>
    </xf>
    <xf numFmtId="0" fontId="22" fillId="0" borderId="9" xfId="0" applyNumberFormat="1" applyFont="1" applyFill="1" applyBorder="1" applyAlignment="1">
      <alignment horizontal="left" vertical="center" wrapText="1"/>
    </xf>
    <xf numFmtId="0" fontId="22" fillId="0" borderId="44" xfId="0" applyNumberFormat="1" applyFont="1" applyFill="1" applyBorder="1" applyAlignment="1">
      <alignment horizontal="left" vertical="center" wrapText="1"/>
    </xf>
    <xf numFmtId="0" fontId="22" fillId="0" borderId="18" xfId="0" applyFont="1" applyFill="1" applyBorder="1" applyAlignment="1">
      <alignment horizontal="left" vertical="center" wrapText="1"/>
    </xf>
    <xf numFmtId="0" fontId="22" fillId="0" borderId="71"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42" fillId="0" borderId="0" xfId="0" applyFont="1" applyFill="1" applyBorder="1" applyAlignment="1">
      <alignment horizontal="center" vertical="center" wrapText="1"/>
    </xf>
    <xf numFmtId="0" fontId="1" fillId="0" borderId="62"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64"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68" xfId="0" applyFont="1" applyFill="1" applyBorder="1" applyAlignment="1">
      <alignment horizontal="left" vertical="center" wrapText="1"/>
    </xf>
    <xf numFmtId="0" fontId="41" fillId="0" borderId="66" xfId="0" applyFont="1" applyFill="1" applyBorder="1" applyAlignment="1">
      <alignment horizontal="left" vertical="center" wrapText="1"/>
    </xf>
    <xf numFmtId="0" fontId="41" fillId="0" borderId="69" xfId="0" applyFont="1" applyFill="1" applyBorder="1" applyAlignment="1">
      <alignment horizontal="left" vertical="center" wrapText="1"/>
    </xf>
    <xf numFmtId="0" fontId="23" fillId="13" borderId="62" xfId="0" applyFont="1" applyFill="1" applyBorder="1" applyAlignment="1">
      <alignment horizontal="center" vertical="center" wrapText="1"/>
    </xf>
    <xf numFmtId="0" fontId="23" fillId="13" borderId="64" xfId="0" applyFont="1" applyFill="1" applyBorder="1" applyAlignment="1">
      <alignment horizontal="center" vertical="center" wrapText="1"/>
    </xf>
    <xf numFmtId="0" fontId="23" fillId="13" borderId="63" xfId="0" applyFont="1" applyFill="1" applyBorder="1" applyAlignment="1">
      <alignment horizontal="center" vertical="center" wrapText="1"/>
    </xf>
    <xf numFmtId="0" fontId="42" fillId="0" borderId="0" xfId="0" applyFont="1" applyAlignment="1">
      <alignment horizontal="center" vertical="center" wrapText="1"/>
    </xf>
    <xf numFmtId="0" fontId="33" fillId="0" borderId="9" xfId="0" applyFont="1" applyFill="1" applyBorder="1" applyAlignment="1">
      <alignment horizontal="left" vertical="center" wrapText="1" indent="6"/>
    </xf>
    <xf numFmtId="0" fontId="33" fillId="0" borderId="10" xfId="0" applyFont="1" applyFill="1" applyBorder="1" applyAlignment="1">
      <alignment horizontal="left" vertical="center" wrapText="1" indent="6"/>
    </xf>
    <xf numFmtId="0" fontId="45" fillId="0" borderId="72" xfId="0" applyFont="1" applyFill="1" applyBorder="1" applyAlignment="1">
      <alignment horizontal="center" vertical="center" wrapText="1"/>
    </xf>
    <xf numFmtId="0" fontId="45" fillId="0" borderId="6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1" fillId="0" borderId="0" xfId="0" applyFont="1" applyAlignment="1">
      <alignment horizontal="center" vertical="center"/>
    </xf>
    <xf numFmtId="0" fontId="13" fillId="4" borderId="0" xfId="0" applyFont="1" applyFill="1" applyAlignment="1">
      <alignment horizontal="right"/>
    </xf>
    <xf numFmtId="0" fontId="13" fillId="4" borderId="14" xfId="0" applyFont="1" applyFill="1" applyBorder="1" applyAlignment="1">
      <alignment horizontal="right"/>
    </xf>
    <xf numFmtId="0" fontId="3" fillId="7" borderId="0" xfId="0" applyFont="1" applyFill="1" applyAlignment="1">
      <alignment horizontal="right"/>
    </xf>
    <xf numFmtId="0" fontId="2" fillId="4" borderId="0" xfId="0" applyFont="1" applyFill="1" applyAlignment="1">
      <alignment horizontal="right" vertical="center"/>
    </xf>
    <xf numFmtId="0" fontId="41" fillId="0" borderId="57" xfId="0" applyFont="1" applyFill="1" applyBorder="1" applyAlignment="1">
      <alignment horizontal="left" vertical="center" wrapText="1"/>
    </xf>
    <xf numFmtId="165" fontId="1" fillId="0" borderId="62" xfId="0" applyNumberFormat="1" applyFont="1" applyFill="1" applyBorder="1" applyAlignment="1">
      <alignment horizontal="left" vertical="center" wrapText="1"/>
    </xf>
    <xf numFmtId="165" fontId="1" fillId="0" borderId="63" xfId="0" applyNumberFormat="1" applyFont="1" applyFill="1" applyBorder="1" applyAlignment="1">
      <alignment horizontal="left" vertical="center" wrapText="1"/>
    </xf>
    <xf numFmtId="0" fontId="54" fillId="0" borderId="62" xfId="0" applyFont="1" applyFill="1" applyBorder="1" applyAlignment="1">
      <alignment horizontal="left" vertical="center" wrapText="1"/>
    </xf>
    <xf numFmtId="0" fontId="54" fillId="0" borderId="64" xfId="0" applyFont="1" applyFill="1" applyBorder="1" applyAlignment="1">
      <alignment horizontal="left" vertical="center" wrapText="1"/>
    </xf>
    <xf numFmtId="0" fontId="54" fillId="0" borderId="63" xfId="0" applyFont="1" applyFill="1" applyBorder="1" applyAlignment="1">
      <alignment horizontal="left" vertical="center" wrapText="1"/>
    </xf>
    <xf numFmtId="0" fontId="36" fillId="9" borderId="0" xfId="0" applyFont="1" applyFill="1" applyBorder="1" applyAlignment="1">
      <alignment horizontal="center" vertical="center"/>
    </xf>
    <xf numFmtId="0" fontId="24" fillId="0" borderId="9" xfId="0" applyFont="1" applyFill="1" applyBorder="1" applyAlignment="1">
      <alignment horizontal="left" vertical="center" indent="1"/>
    </xf>
    <xf numFmtId="0" fontId="24" fillId="0" borderId="21" xfId="0" applyFont="1" applyFill="1" applyBorder="1" applyAlignment="1">
      <alignment horizontal="left" vertical="center" indent="1"/>
    </xf>
    <xf numFmtId="0" fontId="24" fillId="0" borderId="10" xfId="0" applyFont="1" applyFill="1" applyBorder="1" applyAlignment="1">
      <alignment horizontal="left" vertical="center" indent="1"/>
    </xf>
    <xf numFmtId="15" fontId="9" fillId="0" borderId="40" xfId="0" applyNumberFormat="1" applyFont="1" applyFill="1" applyBorder="1" applyAlignment="1">
      <alignment horizontal="left" vertical="center"/>
    </xf>
    <xf numFmtId="0" fontId="9" fillId="0" borderId="41" xfId="0" applyFont="1" applyFill="1" applyBorder="1" applyAlignment="1">
      <alignment horizontal="left" vertical="center"/>
    </xf>
    <xf numFmtId="0" fontId="9" fillId="0" borderId="42" xfId="0" applyFont="1" applyFill="1" applyBorder="1" applyAlignment="1">
      <alignment horizontal="left" vertical="center"/>
    </xf>
    <xf numFmtId="0" fontId="37" fillId="10" borderId="39" xfId="0" applyFont="1" applyFill="1" applyBorder="1" applyAlignment="1">
      <alignment horizontal="right" vertical="center"/>
    </xf>
    <xf numFmtId="0" fontId="37" fillId="10" borderId="45" xfId="0" applyFont="1" applyFill="1" applyBorder="1" applyAlignment="1">
      <alignment horizontal="right" vertical="center"/>
    </xf>
    <xf numFmtId="0" fontId="9" fillId="0" borderId="18" xfId="0" applyFont="1" applyFill="1" applyBorder="1" applyAlignment="1">
      <alignment horizontal="left" vertical="center" indent="1"/>
    </xf>
    <xf numFmtId="0" fontId="9" fillId="0" borderId="43" xfId="0" applyFont="1" applyFill="1" applyBorder="1" applyAlignment="1">
      <alignment horizontal="left" vertical="center" indent="1"/>
    </xf>
    <xf numFmtId="0" fontId="9" fillId="0" borderId="19" xfId="0" applyFont="1" applyFill="1" applyBorder="1" applyAlignment="1">
      <alignment horizontal="left" vertical="center" indent="1"/>
    </xf>
    <xf numFmtId="0" fontId="9" fillId="0" borderId="13" xfId="0" applyFont="1" applyFill="1" applyBorder="1" applyAlignment="1">
      <alignment horizontal="left" vertical="center" indent="1"/>
    </xf>
    <xf numFmtId="0" fontId="9" fillId="0" borderId="0" xfId="0" applyFont="1" applyFill="1" applyBorder="1" applyAlignment="1">
      <alignment horizontal="left" vertical="center" indent="1"/>
    </xf>
    <xf numFmtId="0" fontId="9" fillId="0" borderId="14" xfId="0" applyFont="1" applyFill="1" applyBorder="1" applyAlignment="1">
      <alignment horizontal="left" vertical="center" indent="1"/>
    </xf>
    <xf numFmtId="0" fontId="9" fillId="0" borderId="9" xfId="0" applyFont="1" applyFill="1" applyBorder="1" applyAlignment="1">
      <alignment horizontal="left" vertical="center"/>
    </xf>
    <xf numFmtId="0" fontId="9" fillId="0" borderId="21" xfId="0" applyFont="1" applyFill="1" applyBorder="1" applyAlignment="1">
      <alignment horizontal="left" vertical="center"/>
    </xf>
    <xf numFmtId="0" fontId="9" fillId="0" borderId="44" xfId="0" applyFont="1" applyFill="1" applyBorder="1" applyAlignment="1">
      <alignment horizontal="left" vertical="center"/>
    </xf>
    <xf numFmtId="0" fontId="38" fillId="12" borderId="48" xfId="0" applyFont="1" applyFill="1" applyBorder="1" applyAlignment="1">
      <alignment horizontal="center" vertical="center" wrapText="1"/>
    </xf>
    <xf numFmtId="0" fontId="38" fillId="12" borderId="52" xfId="0" applyFont="1" applyFill="1" applyBorder="1" applyAlignment="1">
      <alignment horizontal="center" vertical="center" wrapText="1"/>
    </xf>
    <xf numFmtId="0" fontId="38" fillId="9" borderId="46" xfId="0" applyFont="1" applyFill="1" applyBorder="1" applyAlignment="1">
      <alignment horizontal="center" vertical="center" wrapText="1"/>
    </xf>
    <xf numFmtId="0" fontId="38" fillId="9" borderId="15" xfId="0" applyFont="1" applyFill="1" applyBorder="1" applyAlignment="1">
      <alignment horizontal="center" vertical="center" wrapText="1"/>
    </xf>
    <xf numFmtId="0" fontId="38" fillId="9" borderId="47" xfId="0" applyFont="1" applyFill="1" applyBorder="1" applyAlignment="1">
      <alignment horizontal="center" vertical="center" wrapText="1"/>
    </xf>
    <xf numFmtId="0" fontId="38" fillId="11" borderId="48" xfId="0" applyFont="1" applyFill="1" applyBorder="1" applyAlignment="1">
      <alignment horizontal="center" vertical="center" wrapText="1"/>
    </xf>
    <xf numFmtId="0" fontId="38" fillId="11" borderId="52" xfId="0" applyFont="1" applyFill="1" applyBorder="1" applyAlignment="1">
      <alignment horizontal="center" vertical="center" wrapText="1"/>
    </xf>
    <xf numFmtId="0" fontId="32" fillId="3" borderId="48" xfId="0" applyFont="1" applyFill="1" applyBorder="1" applyAlignment="1">
      <alignment horizontal="center" vertical="center" wrapText="1"/>
    </xf>
    <xf numFmtId="0" fontId="32" fillId="3" borderId="52" xfId="0" applyFont="1" applyFill="1" applyBorder="1" applyAlignment="1">
      <alignment horizontal="center" vertical="center" wrapText="1"/>
    </xf>
  </cellXfs>
  <cellStyles count="5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Normal" xfId="0" builtinId="0"/>
    <cellStyle name="Percent" xfId="1" builtinId="5"/>
  </cellStyles>
  <dxfs count="16">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auto="1"/>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6</xdr:col>
      <xdr:colOff>152400</xdr:colOff>
      <xdr:row>5</xdr:row>
      <xdr:rowOff>152400</xdr:rowOff>
    </xdr:to>
    <xdr:pic>
      <xdr:nvPicPr>
        <xdr:cNvPr id="4" name="Picture 3" descr="G:\0_a_OFFICE TEMPLATES\COW Logos\cit-4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90500"/>
          <a:ext cx="1371600" cy="9144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r/mobile/Containers/Bundle/Application/F3F12DC7-0112-42A0-B306-6D3D591A4463/Excel.app/G:/Asset%20Management/Risk%20Management/Risk%20Templates/RMP_(short_Form)_V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structions "/>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autoPageBreaks="0" fitToPage="1"/>
  </sheetPr>
  <dimension ref="A1:N18"/>
  <sheetViews>
    <sheetView tabSelected="1" view="pageLayout" zoomScaleNormal="100" workbookViewId="0">
      <selection activeCell="B23" sqref="B23"/>
    </sheetView>
  </sheetViews>
  <sheetFormatPr defaultColWidth="8.85546875" defaultRowHeight="15" x14ac:dyDescent="0.25"/>
  <cols>
    <col min="1" max="4" width="23.85546875" customWidth="1"/>
  </cols>
  <sheetData>
    <row r="1" spans="1:14" ht="15.75" thickBot="1" x14ac:dyDescent="0.3"/>
    <row r="2" spans="1:14" ht="82.5" customHeight="1" thickBot="1" x14ac:dyDescent="0.3">
      <c r="A2" s="303" t="s">
        <v>355</v>
      </c>
      <c r="B2" s="304"/>
      <c r="C2" s="304"/>
      <c r="D2" s="305"/>
    </row>
    <row r="3" spans="1:14" ht="17.25" thickBot="1" x14ac:dyDescent="0.3">
      <c r="A3" s="7" t="s">
        <v>7</v>
      </c>
      <c r="B3" s="8" t="s">
        <v>160</v>
      </c>
      <c r="C3" s="8" t="s">
        <v>161</v>
      </c>
      <c r="D3" s="8" t="s">
        <v>162</v>
      </c>
    </row>
    <row r="4" spans="1:14" ht="17.25" thickBot="1" x14ac:dyDescent="0.3">
      <c r="A4" s="9"/>
      <c r="B4" s="10"/>
      <c r="C4" s="10" t="s">
        <v>8</v>
      </c>
      <c r="D4" s="10"/>
    </row>
    <row r="5" spans="1:14" ht="17.25" thickBot="1" x14ac:dyDescent="0.3">
      <c r="A5" s="9"/>
      <c r="B5" s="10"/>
      <c r="C5" s="10" t="s">
        <v>8</v>
      </c>
      <c r="D5" s="10"/>
    </row>
    <row r="6" spans="1:14" ht="17.25" thickBot="1" x14ac:dyDescent="0.3">
      <c r="A6" s="9"/>
      <c r="B6" s="10"/>
      <c r="C6" s="10" t="s">
        <v>8</v>
      </c>
      <c r="D6" s="10"/>
    </row>
    <row r="8" spans="1:14" ht="15" customHeight="1" x14ac:dyDescent="0.25">
      <c r="J8" s="187"/>
      <c r="K8" s="187"/>
      <c r="L8" s="187"/>
      <c r="M8" s="187"/>
      <c r="N8" s="187"/>
    </row>
    <row r="12" spans="1:14" ht="15.75" thickBot="1" x14ac:dyDescent="0.3"/>
    <row r="13" spans="1:14" ht="40.5" customHeight="1" thickBot="1" x14ac:dyDescent="0.3">
      <c r="A13" s="303" t="s">
        <v>356</v>
      </c>
      <c r="B13" s="304"/>
      <c r="C13" s="304"/>
      <c r="D13" s="305"/>
    </row>
    <row r="14" spans="1:14" ht="17.25" thickBot="1" x14ac:dyDescent="0.3">
      <c r="A14" s="7" t="s">
        <v>7</v>
      </c>
      <c r="B14" s="8" t="s">
        <v>163</v>
      </c>
      <c r="C14" s="8" t="s">
        <v>161</v>
      </c>
      <c r="D14" s="8" t="s">
        <v>162</v>
      </c>
    </row>
    <row r="15" spans="1:14" ht="17.25" thickBot="1" x14ac:dyDescent="0.3">
      <c r="A15" s="9" t="s">
        <v>9</v>
      </c>
      <c r="B15" s="11" t="s">
        <v>10</v>
      </c>
      <c r="C15" s="11" t="s">
        <v>386</v>
      </c>
      <c r="D15" s="11" t="s">
        <v>387</v>
      </c>
    </row>
    <row r="16" spans="1:14" ht="50.25" thickBot="1" x14ac:dyDescent="0.3">
      <c r="A16" s="9" t="s">
        <v>403</v>
      </c>
      <c r="B16" s="11" t="s">
        <v>406</v>
      </c>
      <c r="C16" s="11" t="s">
        <v>404</v>
      </c>
      <c r="D16" s="11" t="s">
        <v>405</v>
      </c>
    </row>
    <row r="17" spans="1:4" ht="66.75" thickBot="1" x14ac:dyDescent="0.3">
      <c r="A17" s="9" t="s">
        <v>407</v>
      </c>
      <c r="B17" s="11" t="s">
        <v>408</v>
      </c>
      <c r="C17" s="302">
        <v>42431</v>
      </c>
      <c r="D17" s="11" t="s">
        <v>405</v>
      </c>
    </row>
    <row r="18" spans="1:4" ht="17.25" thickBot="1" x14ac:dyDescent="0.3">
      <c r="A18" s="9" t="s">
        <v>8</v>
      </c>
      <c r="B18" s="11" t="s">
        <v>8</v>
      </c>
      <c r="C18" s="11" t="s">
        <v>8</v>
      </c>
      <c r="D18" s="11" t="s">
        <v>8</v>
      </c>
    </row>
  </sheetData>
  <mergeCells count="2">
    <mergeCell ref="A2:D2"/>
    <mergeCell ref="A13:D13"/>
  </mergeCells>
  <printOptions horizontalCentered="1"/>
  <pageMargins left="0.7" right="0.7" top="0.75" bottom="0.75" header="0.3" footer="0.3"/>
  <pageSetup scale="94" orientation="portrait" r:id="rId1"/>
  <headerFooter>
    <oddHeader>&amp;C&amp;"-,Bold"Basis of Estimate Template
(Standard)</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0"/>
    <pageSetUpPr fitToPage="1"/>
  </sheetPr>
  <dimension ref="A1:J86"/>
  <sheetViews>
    <sheetView view="pageBreakPreview" zoomScale="80" zoomScaleNormal="80" zoomScaleSheetLayoutView="80" workbookViewId="0">
      <selection sqref="A1:J1"/>
    </sheetView>
  </sheetViews>
  <sheetFormatPr defaultColWidth="8.85546875" defaultRowHeight="15" x14ac:dyDescent="0.25"/>
  <cols>
    <col min="1" max="1" width="6.85546875" customWidth="1"/>
    <col min="2" max="2" width="29.140625" customWidth="1"/>
    <col min="3" max="3" width="17.5703125" customWidth="1"/>
    <col min="4" max="4" width="19.85546875" customWidth="1"/>
    <col min="5" max="5" width="20.140625" customWidth="1"/>
    <col min="6" max="6" width="21.85546875" customWidth="1"/>
    <col min="7" max="7" width="20.42578125" customWidth="1"/>
    <col min="8" max="8" width="22.5703125" customWidth="1"/>
    <col min="9" max="9" width="7.85546875" customWidth="1"/>
    <col min="10" max="10" width="33.85546875" customWidth="1"/>
  </cols>
  <sheetData>
    <row r="1" spans="1:10" ht="31.5" customHeight="1" x14ac:dyDescent="0.25">
      <c r="A1" s="348" t="s">
        <v>25</v>
      </c>
      <c r="B1" s="348"/>
      <c r="C1" s="348"/>
      <c r="D1" s="348"/>
      <c r="E1" s="348"/>
      <c r="F1" s="348"/>
      <c r="G1" s="348"/>
      <c r="H1" s="348"/>
      <c r="I1" s="348"/>
      <c r="J1" s="348"/>
    </row>
    <row r="2" spans="1:10" ht="27.75" customHeight="1" x14ac:dyDescent="0.25">
      <c r="A2" s="260"/>
      <c r="B2" s="267" t="s">
        <v>33</v>
      </c>
      <c r="C2" s="361" t="str">
        <f>'EX_BOE Summary'!$B$2</f>
        <v>Cho-Cho Bridge</v>
      </c>
      <c r="D2" s="363"/>
      <c r="E2" s="362"/>
      <c r="F2" s="267" t="s">
        <v>212</v>
      </c>
      <c r="G2" s="383">
        <f>'EX_BOE Summary'!$B$3</f>
        <v>42370</v>
      </c>
      <c r="H2" s="384"/>
      <c r="I2" s="177"/>
      <c r="J2" s="177"/>
    </row>
    <row r="3" spans="1:10" ht="51" customHeight="1" x14ac:dyDescent="0.25">
      <c r="A3" s="260"/>
      <c r="B3" s="267" t="s">
        <v>120</v>
      </c>
      <c r="C3" s="385"/>
      <c r="D3" s="386"/>
      <c r="E3" s="387"/>
      <c r="F3" s="262" t="s">
        <v>385</v>
      </c>
      <c r="G3" s="361" t="str">
        <f>'EX_BOE Summary'!$B$8</f>
        <v>BC_PW_CHO CHO Overpass _2017_001 V2.0</v>
      </c>
      <c r="H3" s="362"/>
      <c r="I3" s="177"/>
      <c r="J3" s="177"/>
    </row>
    <row r="4" spans="1:10" ht="18" x14ac:dyDescent="0.25">
      <c r="A4" s="260"/>
      <c r="B4" s="261"/>
      <c r="C4" s="261"/>
      <c r="D4" s="261"/>
      <c r="E4" s="261"/>
      <c r="F4" s="261"/>
      <c r="G4" s="261"/>
      <c r="H4" s="261"/>
      <c r="I4" s="177"/>
      <c r="J4" s="177"/>
    </row>
    <row r="5" spans="1:10" x14ac:dyDescent="0.25">
      <c r="A5" s="86"/>
      <c r="B5" s="368" t="s">
        <v>331</v>
      </c>
      <c r="C5" s="369"/>
      <c r="D5" s="369"/>
      <c r="E5" s="369"/>
      <c r="F5" s="369"/>
      <c r="G5" s="369"/>
      <c r="H5" s="370"/>
      <c r="I5" s="189"/>
      <c r="J5" s="203"/>
    </row>
    <row r="6" spans="1:10" ht="42" customHeight="1" x14ac:dyDescent="0.25">
      <c r="A6" s="86"/>
      <c r="B6" s="265" t="s">
        <v>335</v>
      </c>
      <c r="C6" s="382" t="s">
        <v>238</v>
      </c>
      <c r="D6" s="382"/>
      <c r="E6" s="382"/>
      <c r="F6" s="265" t="s">
        <v>338</v>
      </c>
      <c r="G6" s="382" t="s">
        <v>235</v>
      </c>
      <c r="H6" s="382"/>
      <c r="I6" s="261"/>
      <c r="J6" s="86"/>
    </row>
    <row r="7" spans="1:10" ht="48.75" customHeight="1" x14ac:dyDescent="0.25">
      <c r="A7" s="86"/>
      <c r="B7" s="265" t="s">
        <v>336</v>
      </c>
      <c r="C7" s="382" t="s">
        <v>236</v>
      </c>
      <c r="D7" s="382"/>
      <c r="E7" s="382"/>
      <c r="F7" s="265" t="s">
        <v>339</v>
      </c>
      <c r="G7" s="382" t="s">
        <v>332</v>
      </c>
      <c r="H7" s="382"/>
      <c r="I7" s="261"/>
      <c r="J7" s="86"/>
    </row>
    <row r="8" spans="1:10" ht="45.75" customHeight="1" x14ac:dyDescent="0.25">
      <c r="A8" s="86"/>
      <c r="B8" s="265" t="s">
        <v>337</v>
      </c>
      <c r="C8" s="382" t="s">
        <v>349</v>
      </c>
      <c r="D8" s="382"/>
      <c r="E8" s="382"/>
      <c r="F8" s="266"/>
      <c r="G8" s="382" t="s">
        <v>347</v>
      </c>
      <c r="H8" s="382"/>
      <c r="I8" s="261"/>
      <c r="J8" s="86"/>
    </row>
    <row r="9" spans="1:10" ht="23.25" customHeight="1" x14ac:dyDescent="0.25">
      <c r="A9" s="86"/>
      <c r="B9" s="197"/>
      <c r="C9" s="261"/>
      <c r="D9" s="261"/>
      <c r="E9" s="261"/>
      <c r="F9" s="189"/>
      <c r="G9" s="261"/>
      <c r="H9" s="261"/>
      <c r="I9" s="261"/>
      <c r="J9" s="86"/>
    </row>
    <row r="10" spans="1:10" ht="36.75" customHeight="1" x14ac:dyDescent="0.25">
      <c r="A10" s="371" t="s">
        <v>350</v>
      </c>
      <c r="B10" s="371"/>
      <c r="C10" s="371"/>
      <c r="D10" s="371"/>
      <c r="E10" s="371"/>
      <c r="F10" s="371"/>
      <c r="G10" s="371"/>
      <c r="H10" s="371"/>
      <c r="I10" s="371"/>
      <c r="J10" s="371"/>
    </row>
    <row r="11" spans="1:10" ht="9.75" customHeight="1" thickBot="1" x14ac:dyDescent="0.3">
      <c r="A11" s="260"/>
      <c r="B11" s="177"/>
      <c r="C11" s="177"/>
      <c r="D11" s="177"/>
      <c r="E11" s="177"/>
      <c r="F11" s="177"/>
      <c r="G11" s="177"/>
      <c r="H11" s="177"/>
      <c r="I11" s="177"/>
      <c r="J11" s="177"/>
    </row>
    <row r="12" spans="1:10" ht="30" x14ac:dyDescent="0.25">
      <c r="A12" s="162"/>
      <c r="B12" s="163" t="s">
        <v>52</v>
      </c>
      <c r="C12" s="163" t="s">
        <v>53</v>
      </c>
      <c r="D12" s="163" t="s">
        <v>54</v>
      </c>
      <c r="E12" s="163" t="s">
        <v>55</v>
      </c>
      <c r="F12" s="163" t="s">
        <v>56</v>
      </c>
      <c r="G12" s="163" t="s">
        <v>57</v>
      </c>
      <c r="H12" s="259" t="s">
        <v>58</v>
      </c>
      <c r="I12" s="349" t="s">
        <v>237</v>
      </c>
      <c r="J12" s="350"/>
    </row>
    <row r="13" spans="1:10" ht="35.25" customHeight="1" x14ac:dyDescent="0.25">
      <c r="A13" s="204">
        <v>1</v>
      </c>
      <c r="B13" s="157" t="s">
        <v>59</v>
      </c>
      <c r="C13" s="155" t="s">
        <v>60</v>
      </c>
      <c r="D13" s="155" t="s">
        <v>239</v>
      </c>
      <c r="E13" s="155" t="s">
        <v>61</v>
      </c>
      <c r="F13" s="263" t="s">
        <v>62</v>
      </c>
      <c r="G13" s="155" t="s">
        <v>63</v>
      </c>
      <c r="H13" s="123" t="s">
        <v>64</v>
      </c>
      <c r="I13" s="351"/>
      <c r="J13" s="352"/>
    </row>
    <row r="14" spans="1:10" ht="35.25" customHeight="1" x14ac:dyDescent="0.25">
      <c r="A14" s="204">
        <f>A13+1</f>
        <v>2</v>
      </c>
      <c r="B14" s="153" t="s">
        <v>65</v>
      </c>
      <c r="C14" s="122" t="s">
        <v>66</v>
      </c>
      <c r="D14" s="122" t="s">
        <v>67</v>
      </c>
      <c r="E14" s="122" t="s">
        <v>68</v>
      </c>
      <c r="F14" s="264" t="s">
        <v>69</v>
      </c>
      <c r="G14" s="122" t="s">
        <v>70</v>
      </c>
      <c r="H14" s="124" t="s">
        <v>71</v>
      </c>
      <c r="I14" s="351"/>
      <c r="J14" s="352"/>
    </row>
    <row r="15" spans="1:10" ht="74.25" customHeight="1" x14ac:dyDescent="0.25">
      <c r="A15" s="204">
        <f t="shared" ref="A15:A16" si="0">A14+1</f>
        <v>3</v>
      </c>
      <c r="B15" s="158" t="s">
        <v>72</v>
      </c>
      <c r="C15" s="156" t="s">
        <v>66</v>
      </c>
      <c r="D15" s="104" t="s">
        <v>343</v>
      </c>
      <c r="E15" s="170" t="s">
        <v>346</v>
      </c>
      <c r="F15" s="268" t="s">
        <v>342</v>
      </c>
      <c r="G15" s="122" t="s">
        <v>344</v>
      </c>
      <c r="H15" s="105" t="s">
        <v>345</v>
      </c>
      <c r="I15" s="353"/>
      <c r="J15" s="354"/>
    </row>
    <row r="16" spans="1:10" ht="78" customHeight="1" thickBot="1" x14ac:dyDescent="0.3">
      <c r="A16" s="205">
        <f t="shared" si="0"/>
        <v>4</v>
      </c>
      <c r="B16" s="157" t="s">
        <v>73</v>
      </c>
      <c r="C16" s="270" t="s">
        <v>66</v>
      </c>
      <c r="D16" s="270" t="s">
        <v>268</v>
      </c>
      <c r="E16" s="270" t="s">
        <v>269</v>
      </c>
      <c r="F16" s="269" t="s">
        <v>270</v>
      </c>
      <c r="G16" s="270" t="s">
        <v>271</v>
      </c>
      <c r="H16" s="270" t="s">
        <v>272</v>
      </c>
      <c r="I16" s="355"/>
      <c r="J16" s="356"/>
    </row>
    <row r="17" spans="1:10" ht="27.75" customHeight="1" x14ac:dyDescent="0.25">
      <c r="A17" s="207"/>
      <c r="B17" s="208"/>
      <c r="C17" s="207"/>
      <c r="D17" s="207"/>
      <c r="E17" s="207"/>
      <c r="F17" s="209"/>
      <c r="G17" s="207"/>
      <c r="H17" s="207"/>
      <c r="I17" s="210"/>
      <c r="J17" s="210"/>
    </row>
    <row r="18" spans="1:10" ht="32.25" customHeight="1" x14ac:dyDescent="0.25">
      <c r="A18" s="360" t="s">
        <v>333</v>
      </c>
      <c r="B18" s="360"/>
      <c r="C18" s="360"/>
      <c r="D18" s="360"/>
      <c r="E18" s="360"/>
      <c r="F18" s="360"/>
      <c r="G18" s="360"/>
      <c r="H18" s="360"/>
      <c r="I18" s="360"/>
      <c r="J18" s="360"/>
    </row>
    <row r="19" spans="1:10" ht="25.5" customHeight="1" x14ac:dyDescent="0.25">
      <c r="A19" s="376" t="s">
        <v>334</v>
      </c>
      <c r="B19" s="376"/>
      <c r="C19" s="376"/>
      <c r="D19" s="376"/>
      <c r="E19" s="376"/>
      <c r="F19" s="376"/>
      <c r="G19" s="376"/>
      <c r="H19" s="376"/>
      <c r="I19" s="376"/>
      <c r="J19" s="376"/>
    </row>
    <row r="20" spans="1:10" x14ac:dyDescent="0.25">
      <c r="A20" s="166"/>
      <c r="B20" s="151" t="s">
        <v>340</v>
      </c>
      <c r="C20" s="171"/>
      <c r="D20" s="171"/>
      <c r="E20" s="171"/>
      <c r="F20" s="171"/>
      <c r="G20" s="171"/>
      <c r="H20" s="171"/>
      <c r="I20" s="171"/>
      <c r="J20" s="167"/>
    </row>
    <row r="21" spans="1:10" ht="19.5" customHeight="1" x14ac:dyDescent="0.25">
      <c r="A21" s="201">
        <v>1</v>
      </c>
      <c r="B21" s="345" t="s">
        <v>74</v>
      </c>
      <c r="C21" s="357"/>
      <c r="D21" s="122" t="s">
        <v>75</v>
      </c>
      <c r="E21" s="125" t="s">
        <v>75</v>
      </c>
      <c r="F21" s="264" t="s">
        <v>75</v>
      </c>
      <c r="G21" s="125" t="s">
        <v>76</v>
      </c>
      <c r="H21" s="126" t="s">
        <v>77</v>
      </c>
      <c r="I21" s="126" t="s">
        <v>229</v>
      </c>
      <c r="J21" s="168"/>
    </row>
    <row r="22" spans="1:10" ht="19.5" customHeight="1" x14ac:dyDescent="0.25">
      <c r="A22" s="201">
        <f t="shared" ref="A22:A33" si="1">A21+1</f>
        <v>2</v>
      </c>
      <c r="B22" s="345" t="s">
        <v>78</v>
      </c>
      <c r="C22" s="357"/>
      <c r="D22" s="125" t="s">
        <v>79</v>
      </c>
      <c r="E22" s="125" t="s">
        <v>79</v>
      </c>
      <c r="F22" s="264" t="s">
        <v>79</v>
      </c>
      <c r="G22" s="125" t="s">
        <v>80</v>
      </c>
      <c r="H22" s="126" t="s">
        <v>81</v>
      </c>
      <c r="I22" s="126" t="s">
        <v>229</v>
      </c>
      <c r="J22" s="168"/>
    </row>
    <row r="23" spans="1:10" ht="19.5" customHeight="1" x14ac:dyDescent="0.25">
      <c r="A23" s="201">
        <f t="shared" si="1"/>
        <v>3</v>
      </c>
      <c r="B23" s="345" t="s">
        <v>82</v>
      </c>
      <c r="C23" s="357"/>
      <c r="D23" s="125" t="s">
        <v>79</v>
      </c>
      <c r="E23" s="122" t="s">
        <v>79</v>
      </c>
      <c r="F23" s="264" t="s">
        <v>75</v>
      </c>
      <c r="G23" s="125" t="s">
        <v>76</v>
      </c>
      <c r="H23" s="126" t="s">
        <v>83</v>
      </c>
      <c r="I23" s="126" t="s">
        <v>229</v>
      </c>
      <c r="J23" s="168"/>
    </row>
    <row r="24" spans="1:10" ht="19.5" customHeight="1" x14ac:dyDescent="0.25">
      <c r="A24" s="201">
        <f t="shared" si="1"/>
        <v>4</v>
      </c>
      <c r="B24" s="345" t="s">
        <v>84</v>
      </c>
      <c r="C24" s="357"/>
      <c r="D24" s="125" t="s">
        <v>75</v>
      </c>
      <c r="E24" s="125" t="s">
        <v>75</v>
      </c>
      <c r="F24" s="125" t="s">
        <v>75</v>
      </c>
      <c r="G24" s="264" t="s">
        <v>76</v>
      </c>
      <c r="H24" s="126" t="s">
        <v>77</v>
      </c>
      <c r="I24" s="126" t="s">
        <v>229</v>
      </c>
      <c r="J24" s="168"/>
    </row>
    <row r="25" spans="1:10" ht="19.5" customHeight="1" x14ac:dyDescent="0.25">
      <c r="A25" s="201">
        <f t="shared" si="1"/>
        <v>5</v>
      </c>
      <c r="B25" s="345" t="s">
        <v>85</v>
      </c>
      <c r="C25" s="346"/>
      <c r="D25" s="125" t="s">
        <v>75</v>
      </c>
      <c r="E25" s="125" t="s">
        <v>75</v>
      </c>
      <c r="F25" s="125" t="s">
        <v>75</v>
      </c>
      <c r="G25" s="125" t="s">
        <v>75</v>
      </c>
      <c r="H25" s="126" t="s">
        <v>76</v>
      </c>
      <c r="I25" s="264" t="s">
        <v>229</v>
      </c>
      <c r="J25" s="168"/>
    </row>
    <row r="26" spans="1:10" ht="19.5" customHeight="1" x14ac:dyDescent="0.25">
      <c r="A26" s="201">
        <f t="shared" si="1"/>
        <v>6</v>
      </c>
      <c r="B26" s="345" t="s">
        <v>86</v>
      </c>
      <c r="C26" s="346"/>
      <c r="D26" s="125" t="s">
        <v>75</v>
      </c>
      <c r="E26" s="125" t="s">
        <v>75</v>
      </c>
      <c r="F26" s="125" t="s">
        <v>75</v>
      </c>
      <c r="G26" s="125" t="s">
        <v>75</v>
      </c>
      <c r="H26" s="126" t="s">
        <v>76</v>
      </c>
      <c r="I26" s="264" t="s">
        <v>229</v>
      </c>
      <c r="J26" s="168"/>
    </row>
    <row r="27" spans="1:10" ht="19.5" customHeight="1" x14ac:dyDescent="0.25">
      <c r="A27" s="201">
        <f t="shared" si="1"/>
        <v>7</v>
      </c>
      <c r="B27" s="345" t="s">
        <v>341</v>
      </c>
      <c r="C27" s="346"/>
      <c r="D27" s="125" t="s">
        <v>75</v>
      </c>
      <c r="E27" s="125" t="s">
        <v>75</v>
      </c>
      <c r="F27" s="125" t="s">
        <v>75</v>
      </c>
      <c r="G27" s="264" t="s">
        <v>76</v>
      </c>
      <c r="H27" s="126" t="s">
        <v>87</v>
      </c>
      <c r="I27" s="126" t="s">
        <v>229</v>
      </c>
      <c r="J27" s="168"/>
    </row>
    <row r="28" spans="1:10" ht="19.5" customHeight="1" x14ac:dyDescent="0.25">
      <c r="A28" s="201">
        <f t="shared" si="1"/>
        <v>8</v>
      </c>
      <c r="B28" s="345" t="s">
        <v>88</v>
      </c>
      <c r="C28" s="346"/>
      <c r="D28" s="125" t="s">
        <v>75</v>
      </c>
      <c r="E28" s="125" t="s">
        <v>75</v>
      </c>
      <c r="F28" s="264" t="s">
        <v>75</v>
      </c>
      <c r="G28" s="125" t="s">
        <v>76</v>
      </c>
      <c r="H28" s="126" t="s">
        <v>87</v>
      </c>
      <c r="I28" s="126" t="s">
        <v>229</v>
      </c>
      <c r="J28" s="168"/>
    </row>
    <row r="29" spans="1:10" ht="19.5" customHeight="1" x14ac:dyDescent="0.25">
      <c r="A29" s="201">
        <f t="shared" si="1"/>
        <v>9</v>
      </c>
      <c r="B29" s="345" t="s">
        <v>89</v>
      </c>
      <c r="C29" s="346"/>
      <c r="D29" s="125" t="s">
        <v>75</v>
      </c>
      <c r="E29" s="125" t="s">
        <v>75</v>
      </c>
      <c r="F29" s="264" t="s">
        <v>75</v>
      </c>
      <c r="G29" s="125" t="s">
        <v>75</v>
      </c>
      <c r="H29" s="126" t="s">
        <v>80</v>
      </c>
      <c r="I29" s="126" t="s">
        <v>229</v>
      </c>
      <c r="J29" s="168"/>
    </row>
    <row r="30" spans="1:10" ht="19.5" customHeight="1" x14ac:dyDescent="0.25">
      <c r="A30" s="201">
        <f t="shared" si="1"/>
        <v>10</v>
      </c>
      <c r="B30" s="345" t="s">
        <v>90</v>
      </c>
      <c r="C30" s="346"/>
      <c r="D30" s="125" t="s">
        <v>75</v>
      </c>
      <c r="E30" s="125" t="s">
        <v>75</v>
      </c>
      <c r="F30" s="264" t="s">
        <v>75</v>
      </c>
      <c r="G30" s="125" t="s">
        <v>75</v>
      </c>
      <c r="H30" s="126" t="s">
        <v>76</v>
      </c>
      <c r="I30" s="126" t="s">
        <v>229</v>
      </c>
      <c r="J30" s="168"/>
    </row>
    <row r="31" spans="1:10" ht="19.5" customHeight="1" x14ac:dyDescent="0.25">
      <c r="A31" s="201">
        <f t="shared" si="1"/>
        <v>11</v>
      </c>
      <c r="B31" s="345" t="s">
        <v>91</v>
      </c>
      <c r="C31" s="346"/>
      <c r="D31" s="125" t="s">
        <v>75</v>
      </c>
      <c r="E31" s="125" t="s">
        <v>75</v>
      </c>
      <c r="F31" s="125" t="s">
        <v>75</v>
      </c>
      <c r="G31" s="125" t="s">
        <v>75</v>
      </c>
      <c r="H31" s="126" t="s">
        <v>76</v>
      </c>
      <c r="I31" s="264" t="s">
        <v>229</v>
      </c>
      <c r="J31" s="168"/>
    </row>
    <row r="32" spans="1:10" ht="19.5" customHeight="1" x14ac:dyDescent="0.25">
      <c r="A32" s="201">
        <f t="shared" si="1"/>
        <v>12</v>
      </c>
      <c r="B32" s="345" t="s">
        <v>92</v>
      </c>
      <c r="C32" s="346"/>
      <c r="D32" s="125" t="s">
        <v>75</v>
      </c>
      <c r="E32" s="125" t="s">
        <v>75</v>
      </c>
      <c r="F32" s="264" t="s">
        <v>75</v>
      </c>
      <c r="G32" s="125" t="s">
        <v>76</v>
      </c>
      <c r="H32" s="126" t="s">
        <v>77</v>
      </c>
      <c r="I32" s="126" t="s">
        <v>229</v>
      </c>
      <c r="J32" s="168"/>
    </row>
    <row r="33" spans="1:10" ht="19.5" customHeight="1" x14ac:dyDescent="0.25">
      <c r="A33" s="201">
        <f t="shared" si="1"/>
        <v>13</v>
      </c>
      <c r="B33" s="345" t="s">
        <v>255</v>
      </c>
      <c r="C33" s="346"/>
      <c r="D33" s="125" t="s">
        <v>75</v>
      </c>
      <c r="E33" s="125" t="s">
        <v>75</v>
      </c>
      <c r="F33" s="125" t="s">
        <v>75</v>
      </c>
      <c r="G33" s="264" t="s">
        <v>76</v>
      </c>
      <c r="H33" s="126" t="s">
        <v>77</v>
      </c>
      <c r="I33" s="126" t="s">
        <v>229</v>
      </c>
      <c r="J33" s="168"/>
    </row>
    <row r="34" spans="1:10" x14ac:dyDescent="0.25">
      <c r="A34" s="166"/>
      <c r="B34" s="151" t="s">
        <v>93</v>
      </c>
      <c r="C34" s="150"/>
      <c r="D34" s="152"/>
      <c r="E34" s="152"/>
      <c r="F34" s="152"/>
      <c r="G34" s="152"/>
      <c r="H34" s="152"/>
      <c r="I34" s="152"/>
      <c r="J34" s="167"/>
    </row>
    <row r="35" spans="1:10" ht="19.5" customHeight="1" x14ac:dyDescent="0.25">
      <c r="A35" s="165">
        <f>A33+1</f>
        <v>14</v>
      </c>
      <c r="B35" s="345" t="s">
        <v>94</v>
      </c>
      <c r="C35" s="346"/>
      <c r="D35" s="125" t="s">
        <v>95</v>
      </c>
      <c r="E35" s="125" t="s">
        <v>95</v>
      </c>
      <c r="F35" s="264" t="s">
        <v>95</v>
      </c>
      <c r="G35" s="125" t="s">
        <v>96</v>
      </c>
      <c r="H35" s="126"/>
      <c r="I35" s="126" t="s">
        <v>229</v>
      </c>
      <c r="J35" s="168"/>
    </row>
    <row r="36" spans="1:10" ht="19.5" customHeight="1" x14ac:dyDescent="0.25">
      <c r="A36" s="165">
        <f t="shared" ref="A36:A82" si="2">A35+1</f>
        <v>15</v>
      </c>
      <c r="B36" s="345" t="s">
        <v>97</v>
      </c>
      <c r="C36" s="346"/>
      <c r="D36" s="125" t="s">
        <v>95</v>
      </c>
      <c r="E36" s="125" t="s">
        <v>95</v>
      </c>
      <c r="F36" s="264" t="s">
        <v>95</v>
      </c>
      <c r="G36" s="125" t="s">
        <v>96</v>
      </c>
      <c r="H36" s="126" t="s">
        <v>98</v>
      </c>
      <c r="I36" s="126" t="s">
        <v>229</v>
      </c>
      <c r="J36" s="168"/>
    </row>
    <row r="37" spans="1:10" ht="19.5" customHeight="1" x14ac:dyDescent="0.25">
      <c r="A37" s="165">
        <f>A36+1</f>
        <v>16</v>
      </c>
      <c r="B37" s="345" t="s">
        <v>99</v>
      </c>
      <c r="C37" s="346"/>
      <c r="D37" s="125" t="s">
        <v>95</v>
      </c>
      <c r="E37" s="125" t="s">
        <v>95</v>
      </c>
      <c r="F37" s="264" t="s">
        <v>95</v>
      </c>
      <c r="G37" s="125" t="s">
        <v>96</v>
      </c>
      <c r="H37" s="126" t="s">
        <v>98</v>
      </c>
      <c r="I37" s="126" t="s">
        <v>229</v>
      </c>
      <c r="J37" s="168"/>
    </row>
    <row r="38" spans="1:10" ht="19.5" customHeight="1" x14ac:dyDescent="0.25">
      <c r="A38" s="165">
        <v>21</v>
      </c>
      <c r="B38" s="345" t="s">
        <v>100</v>
      </c>
      <c r="C38" s="346"/>
      <c r="D38" s="125" t="s">
        <v>95</v>
      </c>
      <c r="E38" s="125" t="s">
        <v>95</v>
      </c>
      <c r="F38" s="125" t="s">
        <v>101</v>
      </c>
      <c r="G38" s="125" t="s">
        <v>96</v>
      </c>
      <c r="H38" s="126"/>
      <c r="I38" s="264" t="s">
        <v>229</v>
      </c>
      <c r="J38" s="168"/>
    </row>
    <row r="39" spans="1:10" ht="19.5" customHeight="1" x14ac:dyDescent="0.25">
      <c r="A39" s="165">
        <v>22</v>
      </c>
      <c r="B39" s="345" t="s">
        <v>273</v>
      </c>
      <c r="C39" s="346"/>
      <c r="D39" s="125" t="s">
        <v>95</v>
      </c>
      <c r="E39" s="125" t="s">
        <v>95</v>
      </c>
      <c r="F39" s="125" t="s">
        <v>101</v>
      </c>
      <c r="G39" s="264" t="s">
        <v>96</v>
      </c>
      <c r="H39" s="126"/>
      <c r="I39" s="126" t="s">
        <v>229</v>
      </c>
      <c r="J39" s="168"/>
    </row>
    <row r="40" spans="1:10" ht="19.5" customHeight="1" x14ac:dyDescent="0.25">
      <c r="A40" s="165">
        <v>23</v>
      </c>
      <c r="B40" s="345" t="s">
        <v>254</v>
      </c>
      <c r="C40" s="346"/>
      <c r="D40" s="125" t="s">
        <v>95</v>
      </c>
      <c r="E40" s="125" t="s">
        <v>95</v>
      </c>
      <c r="F40" s="125" t="s">
        <v>101</v>
      </c>
      <c r="G40" s="125" t="s">
        <v>96</v>
      </c>
      <c r="H40" s="126"/>
      <c r="I40" s="264" t="s">
        <v>229</v>
      </c>
      <c r="J40" s="168"/>
    </row>
    <row r="41" spans="1:10" ht="19.5" customHeight="1" x14ac:dyDescent="0.25">
      <c r="A41" s="165">
        <f t="shared" si="2"/>
        <v>24</v>
      </c>
      <c r="B41" s="345" t="s">
        <v>253</v>
      </c>
      <c r="C41" s="346"/>
      <c r="D41" s="125" t="s">
        <v>95</v>
      </c>
      <c r="E41" s="125" t="s">
        <v>95</v>
      </c>
      <c r="F41" s="125" t="s">
        <v>101</v>
      </c>
      <c r="G41" s="125" t="s">
        <v>96</v>
      </c>
      <c r="H41" s="126"/>
      <c r="I41" s="264" t="s">
        <v>229</v>
      </c>
      <c r="J41" s="168"/>
    </row>
    <row r="42" spans="1:10" ht="19.5" customHeight="1" x14ac:dyDescent="0.25">
      <c r="A42" s="165">
        <f t="shared" si="2"/>
        <v>25</v>
      </c>
      <c r="B42" s="345" t="s">
        <v>252</v>
      </c>
      <c r="C42" s="346"/>
      <c r="D42" s="125" t="s">
        <v>95</v>
      </c>
      <c r="E42" s="125" t="s">
        <v>95</v>
      </c>
      <c r="F42" s="125" t="s">
        <v>101</v>
      </c>
      <c r="G42" s="125" t="s">
        <v>96</v>
      </c>
      <c r="H42" s="126"/>
      <c r="I42" s="264" t="s">
        <v>229</v>
      </c>
      <c r="J42" s="168"/>
    </row>
    <row r="43" spans="1:10" ht="19.5" customHeight="1" x14ac:dyDescent="0.25">
      <c r="A43" s="165">
        <f t="shared" si="2"/>
        <v>26</v>
      </c>
      <c r="B43" s="345" t="s">
        <v>257</v>
      </c>
      <c r="C43" s="357"/>
      <c r="D43" s="125" t="s">
        <v>95</v>
      </c>
      <c r="E43" s="125" t="s">
        <v>95</v>
      </c>
      <c r="F43" s="125" t="s">
        <v>101</v>
      </c>
      <c r="G43" s="125" t="s">
        <v>96</v>
      </c>
      <c r="H43" s="126"/>
      <c r="I43" s="264" t="s">
        <v>229</v>
      </c>
      <c r="J43" s="168"/>
    </row>
    <row r="44" spans="1:10" ht="19.5" customHeight="1" x14ac:dyDescent="0.25">
      <c r="A44" s="165">
        <f t="shared" si="2"/>
        <v>27</v>
      </c>
      <c r="B44" s="345" t="s">
        <v>256</v>
      </c>
      <c r="C44" s="346"/>
      <c r="D44" s="125" t="s">
        <v>95</v>
      </c>
      <c r="E44" s="125" t="s">
        <v>95</v>
      </c>
      <c r="F44" s="264" t="s">
        <v>101</v>
      </c>
      <c r="G44" s="125" t="s">
        <v>96</v>
      </c>
      <c r="H44" s="126"/>
      <c r="I44" s="126" t="s">
        <v>229</v>
      </c>
      <c r="J44" s="168"/>
    </row>
    <row r="45" spans="1:10" ht="19.5" customHeight="1" x14ac:dyDescent="0.25">
      <c r="A45" s="165">
        <f t="shared" si="2"/>
        <v>28</v>
      </c>
      <c r="B45" s="345" t="s">
        <v>251</v>
      </c>
      <c r="C45" s="346"/>
      <c r="D45" s="125" t="s">
        <v>95</v>
      </c>
      <c r="E45" s="125" t="s">
        <v>95</v>
      </c>
      <c r="F45" s="264" t="s">
        <v>101</v>
      </c>
      <c r="G45" s="125" t="s">
        <v>96</v>
      </c>
      <c r="H45" s="126"/>
      <c r="I45" s="126" t="s">
        <v>229</v>
      </c>
      <c r="J45" s="168"/>
    </row>
    <row r="46" spans="1:10" ht="19.5" customHeight="1" x14ac:dyDescent="0.25">
      <c r="A46" s="165">
        <f t="shared" si="2"/>
        <v>29</v>
      </c>
      <c r="B46" s="345" t="s">
        <v>102</v>
      </c>
      <c r="C46" s="346"/>
      <c r="D46" s="125" t="s">
        <v>95</v>
      </c>
      <c r="E46" s="125" t="s">
        <v>95</v>
      </c>
      <c r="F46" s="125" t="s">
        <v>101</v>
      </c>
      <c r="G46" s="125" t="s">
        <v>96</v>
      </c>
      <c r="H46" s="126"/>
      <c r="I46" s="264" t="s">
        <v>229</v>
      </c>
      <c r="J46" s="168"/>
    </row>
    <row r="47" spans="1:10" ht="19.5" customHeight="1" x14ac:dyDescent="0.25">
      <c r="A47" s="165">
        <v>30</v>
      </c>
      <c r="B47" s="345" t="s">
        <v>103</v>
      </c>
      <c r="C47" s="346"/>
      <c r="D47" s="125" t="s">
        <v>95</v>
      </c>
      <c r="E47" s="125" t="s">
        <v>101</v>
      </c>
      <c r="F47" s="125" t="s">
        <v>98</v>
      </c>
      <c r="G47" s="125"/>
      <c r="H47" s="126"/>
      <c r="I47" s="264" t="s">
        <v>229</v>
      </c>
      <c r="J47" s="168"/>
    </row>
    <row r="48" spans="1:10" ht="19.5" customHeight="1" x14ac:dyDescent="0.25">
      <c r="A48" s="165">
        <v>31</v>
      </c>
      <c r="B48" s="345" t="s">
        <v>104</v>
      </c>
      <c r="C48" s="346"/>
      <c r="D48" s="125" t="s">
        <v>95</v>
      </c>
      <c r="E48" s="125" t="s">
        <v>95</v>
      </c>
      <c r="F48" s="125" t="s">
        <v>101</v>
      </c>
      <c r="G48" s="125" t="s">
        <v>96</v>
      </c>
      <c r="H48" s="126"/>
      <c r="I48" s="264" t="s">
        <v>229</v>
      </c>
      <c r="J48" s="168"/>
    </row>
    <row r="49" spans="1:10" ht="19.5" customHeight="1" x14ac:dyDescent="0.25">
      <c r="A49" s="165">
        <v>32</v>
      </c>
      <c r="B49" s="345" t="s">
        <v>105</v>
      </c>
      <c r="C49" s="346"/>
      <c r="D49" s="125" t="s">
        <v>95</v>
      </c>
      <c r="E49" s="125" t="s">
        <v>95</v>
      </c>
      <c r="F49" s="125" t="s">
        <v>96</v>
      </c>
      <c r="G49" s="125" t="s">
        <v>96</v>
      </c>
      <c r="H49" s="126"/>
      <c r="I49" s="264" t="s">
        <v>229</v>
      </c>
      <c r="J49" s="168"/>
    </row>
    <row r="50" spans="1:10" ht="19.5" customHeight="1" x14ac:dyDescent="0.25">
      <c r="A50" s="165">
        <v>33</v>
      </c>
      <c r="B50" s="345" t="s">
        <v>106</v>
      </c>
      <c r="C50" s="346"/>
      <c r="D50" s="122" t="s">
        <v>95</v>
      </c>
      <c r="E50" s="122" t="s">
        <v>95</v>
      </c>
      <c r="F50" s="122" t="s">
        <v>101</v>
      </c>
      <c r="G50" s="122" t="s">
        <v>96</v>
      </c>
      <c r="H50" s="124"/>
      <c r="I50" s="264" t="s">
        <v>229</v>
      </c>
      <c r="J50" s="168"/>
    </row>
    <row r="51" spans="1:10" ht="19.5" customHeight="1" x14ac:dyDescent="0.25">
      <c r="A51" s="165">
        <v>34</v>
      </c>
      <c r="B51" s="345" t="s">
        <v>258</v>
      </c>
      <c r="C51" s="346"/>
      <c r="D51" s="122" t="s">
        <v>95</v>
      </c>
      <c r="E51" s="122" t="s">
        <v>101</v>
      </c>
      <c r="F51" s="122" t="s">
        <v>101</v>
      </c>
      <c r="G51" s="122" t="s">
        <v>96</v>
      </c>
      <c r="H51" s="124"/>
      <c r="I51" s="264" t="s">
        <v>229</v>
      </c>
      <c r="J51" s="168"/>
    </row>
    <row r="52" spans="1:10" ht="19.5" customHeight="1" x14ac:dyDescent="0.25">
      <c r="A52" s="165">
        <v>35</v>
      </c>
      <c r="B52" s="345" t="s">
        <v>107</v>
      </c>
      <c r="C52" s="346"/>
      <c r="D52" s="122" t="s">
        <v>95</v>
      </c>
      <c r="E52" s="122" t="s">
        <v>101</v>
      </c>
      <c r="F52" s="122" t="s">
        <v>101</v>
      </c>
      <c r="G52" s="122" t="s">
        <v>96</v>
      </c>
      <c r="H52" s="122"/>
      <c r="I52" s="264" t="s">
        <v>229</v>
      </c>
      <c r="J52" s="168"/>
    </row>
    <row r="53" spans="1:10" ht="19.5" customHeight="1" x14ac:dyDescent="0.25">
      <c r="A53" s="165">
        <v>36</v>
      </c>
      <c r="B53" s="345" t="s">
        <v>259</v>
      </c>
      <c r="C53" s="346"/>
      <c r="D53" s="122" t="s">
        <v>95</v>
      </c>
      <c r="E53" s="122" t="s">
        <v>101</v>
      </c>
      <c r="F53" s="122" t="s">
        <v>101</v>
      </c>
      <c r="G53" s="122" t="s">
        <v>96</v>
      </c>
      <c r="H53" s="122"/>
      <c r="I53" s="264" t="s">
        <v>229</v>
      </c>
      <c r="J53" s="168"/>
    </row>
    <row r="54" spans="1:10" ht="19.5" customHeight="1" x14ac:dyDescent="0.25">
      <c r="A54" s="165">
        <v>37</v>
      </c>
      <c r="B54" s="345" t="s">
        <v>260</v>
      </c>
      <c r="C54" s="346"/>
      <c r="D54" s="122" t="s">
        <v>95</v>
      </c>
      <c r="E54" s="122" t="s">
        <v>95</v>
      </c>
      <c r="F54" s="122" t="s">
        <v>101</v>
      </c>
      <c r="G54" s="122" t="s">
        <v>96</v>
      </c>
      <c r="H54" s="124"/>
      <c r="I54" s="264" t="s">
        <v>229</v>
      </c>
      <c r="J54" s="168"/>
    </row>
    <row r="55" spans="1:10" ht="19.5" customHeight="1" x14ac:dyDescent="0.25">
      <c r="A55" s="165">
        <v>38</v>
      </c>
      <c r="B55" s="345" t="s">
        <v>250</v>
      </c>
      <c r="C55" s="346"/>
      <c r="D55" s="122" t="s">
        <v>95</v>
      </c>
      <c r="E55" s="122" t="s">
        <v>101</v>
      </c>
      <c r="F55" s="122" t="s">
        <v>101</v>
      </c>
      <c r="G55" s="122" t="s">
        <v>96</v>
      </c>
      <c r="H55" s="124"/>
      <c r="I55" s="264" t="s">
        <v>229</v>
      </c>
      <c r="J55" s="168"/>
    </row>
    <row r="56" spans="1:10" ht="19.5" customHeight="1" x14ac:dyDescent="0.25">
      <c r="A56" s="165">
        <v>39</v>
      </c>
      <c r="B56" s="345" t="s">
        <v>249</v>
      </c>
      <c r="C56" s="346"/>
      <c r="D56" s="122" t="s">
        <v>95</v>
      </c>
      <c r="E56" s="122" t="s">
        <v>95</v>
      </c>
      <c r="F56" s="122" t="s">
        <v>101</v>
      </c>
      <c r="G56" s="122" t="s">
        <v>96</v>
      </c>
      <c r="H56" s="124"/>
      <c r="I56" s="264" t="s">
        <v>229</v>
      </c>
      <c r="J56" s="168"/>
    </row>
    <row r="57" spans="1:10" ht="19.5" customHeight="1" x14ac:dyDescent="0.25">
      <c r="A57" s="165">
        <v>40</v>
      </c>
      <c r="B57" s="345" t="s">
        <v>248</v>
      </c>
      <c r="C57" s="346"/>
      <c r="D57" s="122" t="s">
        <v>95</v>
      </c>
      <c r="E57" s="122" t="s">
        <v>95</v>
      </c>
      <c r="F57" s="122" t="s">
        <v>101</v>
      </c>
      <c r="G57" s="122" t="s">
        <v>96</v>
      </c>
      <c r="H57" s="124"/>
      <c r="I57" s="264" t="s">
        <v>229</v>
      </c>
      <c r="J57" s="168"/>
    </row>
    <row r="58" spans="1:10" ht="19.5" customHeight="1" x14ac:dyDescent="0.25">
      <c r="A58" s="165">
        <v>41</v>
      </c>
      <c r="B58" s="345" t="s">
        <v>247</v>
      </c>
      <c r="C58" s="346"/>
      <c r="D58" s="122" t="s">
        <v>95</v>
      </c>
      <c r="E58" s="122" t="s">
        <v>95</v>
      </c>
      <c r="F58" s="264" t="s">
        <v>101</v>
      </c>
      <c r="G58" s="122" t="s">
        <v>96</v>
      </c>
      <c r="H58" s="124"/>
      <c r="I58" s="126" t="s">
        <v>229</v>
      </c>
      <c r="J58" s="168"/>
    </row>
    <row r="59" spans="1:10" ht="19.5" customHeight="1" x14ac:dyDescent="0.25">
      <c r="A59" s="165">
        <f t="shared" si="2"/>
        <v>42</v>
      </c>
      <c r="B59" s="345" t="s">
        <v>246</v>
      </c>
      <c r="C59" s="346"/>
      <c r="D59" s="122" t="s">
        <v>95</v>
      </c>
      <c r="E59" s="122" t="s">
        <v>95</v>
      </c>
      <c r="F59" s="122" t="s">
        <v>101</v>
      </c>
      <c r="G59" s="264" t="s">
        <v>96</v>
      </c>
      <c r="H59" s="124"/>
      <c r="I59" s="126" t="s">
        <v>229</v>
      </c>
      <c r="J59" s="168"/>
    </row>
    <row r="60" spans="1:10" ht="19.5" customHeight="1" x14ac:dyDescent="0.25">
      <c r="A60" s="165">
        <f t="shared" si="2"/>
        <v>43</v>
      </c>
      <c r="B60" s="345" t="s">
        <v>267</v>
      </c>
      <c r="C60" s="346"/>
      <c r="D60" s="122" t="s">
        <v>95</v>
      </c>
      <c r="E60" s="122" t="s">
        <v>95</v>
      </c>
      <c r="F60" s="264" t="s">
        <v>101</v>
      </c>
      <c r="G60" s="122" t="s">
        <v>96</v>
      </c>
      <c r="H60" s="126"/>
      <c r="I60" s="126" t="s">
        <v>229</v>
      </c>
      <c r="J60" s="168"/>
    </row>
    <row r="61" spans="1:10" ht="19.5" customHeight="1" x14ac:dyDescent="0.25">
      <c r="A61" s="165">
        <f t="shared" si="2"/>
        <v>44</v>
      </c>
      <c r="B61" s="345" t="s">
        <v>240</v>
      </c>
      <c r="C61" s="346"/>
      <c r="D61" s="122" t="s">
        <v>95</v>
      </c>
      <c r="E61" s="122" t="s">
        <v>95</v>
      </c>
      <c r="F61" s="122" t="s">
        <v>101</v>
      </c>
      <c r="G61" s="264" t="s">
        <v>96</v>
      </c>
      <c r="H61" s="126"/>
      <c r="I61" s="126" t="s">
        <v>229</v>
      </c>
      <c r="J61" s="168"/>
    </row>
    <row r="62" spans="1:10" ht="19.5" customHeight="1" x14ac:dyDescent="0.25">
      <c r="A62" s="165">
        <v>45</v>
      </c>
      <c r="B62" s="345" t="s">
        <v>266</v>
      </c>
      <c r="C62" s="346"/>
      <c r="D62" s="122" t="s">
        <v>95</v>
      </c>
      <c r="E62" s="122" t="s">
        <v>95</v>
      </c>
      <c r="F62" s="122" t="s">
        <v>101</v>
      </c>
      <c r="G62" s="122" t="s">
        <v>96</v>
      </c>
      <c r="H62" s="126"/>
      <c r="I62" s="264" t="s">
        <v>229</v>
      </c>
      <c r="J62" s="168"/>
    </row>
    <row r="63" spans="1:10" ht="19.5" customHeight="1" x14ac:dyDescent="0.25">
      <c r="A63" s="165">
        <v>46</v>
      </c>
      <c r="B63" s="345" t="s">
        <v>265</v>
      </c>
      <c r="C63" s="346"/>
      <c r="D63" s="122" t="s">
        <v>95</v>
      </c>
      <c r="E63" s="122" t="s">
        <v>95</v>
      </c>
      <c r="F63" s="122" t="s">
        <v>101</v>
      </c>
      <c r="G63" s="125" t="s">
        <v>96</v>
      </c>
      <c r="H63" s="126"/>
      <c r="I63" s="264" t="s">
        <v>229</v>
      </c>
      <c r="J63" s="168"/>
    </row>
    <row r="64" spans="1:10" ht="30" customHeight="1" x14ac:dyDescent="0.25">
      <c r="A64" s="165">
        <v>47</v>
      </c>
      <c r="B64" s="345" t="s">
        <v>348</v>
      </c>
      <c r="C64" s="357"/>
      <c r="D64" s="122" t="s">
        <v>95</v>
      </c>
      <c r="E64" s="122" t="s">
        <v>95</v>
      </c>
      <c r="F64" s="122" t="s">
        <v>101</v>
      </c>
      <c r="G64" s="125" t="s">
        <v>96</v>
      </c>
      <c r="H64" s="126"/>
      <c r="I64" s="264" t="s">
        <v>229</v>
      </c>
      <c r="J64" s="168"/>
    </row>
    <row r="65" spans="1:10" ht="19.5" customHeight="1" x14ac:dyDescent="0.25">
      <c r="A65" s="165">
        <v>48</v>
      </c>
      <c r="B65" s="345" t="s">
        <v>177</v>
      </c>
      <c r="C65" s="357"/>
      <c r="D65" s="122" t="s">
        <v>95</v>
      </c>
      <c r="E65" s="122" t="s">
        <v>95</v>
      </c>
      <c r="F65" s="122" t="s">
        <v>101</v>
      </c>
      <c r="G65" s="125" t="s">
        <v>96</v>
      </c>
      <c r="H65" s="126"/>
      <c r="I65" s="264" t="s">
        <v>229</v>
      </c>
      <c r="J65" s="168"/>
    </row>
    <row r="66" spans="1:10" ht="19.5" customHeight="1" x14ac:dyDescent="0.25">
      <c r="A66" s="165">
        <v>49</v>
      </c>
      <c r="B66" s="345" t="s">
        <v>245</v>
      </c>
      <c r="C66" s="346"/>
      <c r="D66" s="122" t="s">
        <v>95</v>
      </c>
      <c r="E66" s="122" t="s">
        <v>101</v>
      </c>
      <c r="F66" s="122" t="s">
        <v>96</v>
      </c>
      <c r="G66" s="125"/>
      <c r="H66" s="126"/>
      <c r="I66" s="264" t="s">
        <v>229</v>
      </c>
      <c r="J66" s="168"/>
    </row>
    <row r="67" spans="1:10" ht="19.5" customHeight="1" x14ac:dyDescent="0.25">
      <c r="A67" s="165">
        <v>50</v>
      </c>
      <c r="B67" s="345" t="s">
        <v>244</v>
      </c>
      <c r="C67" s="357"/>
      <c r="D67" s="122" t="s">
        <v>95</v>
      </c>
      <c r="E67" s="122" t="s">
        <v>101</v>
      </c>
      <c r="F67" s="122" t="s">
        <v>96</v>
      </c>
      <c r="G67" s="125"/>
      <c r="H67" s="126"/>
      <c r="I67" s="264" t="s">
        <v>229</v>
      </c>
      <c r="J67" s="168"/>
    </row>
    <row r="68" spans="1:10" ht="19.5" customHeight="1" x14ac:dyDescent="0.25">
      <c r="A68" s="165">
        <v>51</v>
      </c>
      <c r="B68" s="345" t="s">
        <v>108</v>
      </c>
      <c r="C68" s="346"/>
      <c r="D68" s="122" t="s">
        <v>95</v>
      </c>
      <c r="E68" s="122" t="s">
        <v>101</v>
      </c>
      <c r="F68" s="122" t="s">
        <v>101</v>
      </c>
      <c r="G68" s="125" t="s">
        <v>96</v>
      </c>
      <c r="H68" s="126"/>
      <c r="I68" s="264" t="s">
        <v>229</v>
      </c>
      <c r="J68" s="168"/>
    </row>
    <row r="69" spans="1:10" ht="19.5" customHeight="1" x14ac:dyDescent="0.25">
      <c r="A69" s="165">
        <v>52</v>
      </c>
      <c r="B69" s="345" t="s">
        <v>264</v>
      </c>
      <c r="C69" s="346"/>
      <c r="D69" s="122" t="s">
        <v>95</v>
      </c>
      <c r="E69" s="122" t="s">
        <v>95</v>
      </c>
      <c r="F69" s="122" t="s">
        <v>101</v>
      </c>
      <c r="G69" s="125" t="s">
        <v>96</v>
      </c>
      <c r="H69" s="126"/>
      <c r="I69" s="264" t="s">
        <v>229</v>
      </c>
      <c r="J69" s="168"/>
    </row>
    <row r="70" spans="1:10" ht="19.5" customHeight="1" x14ac:dyDescent="0.25">
      <c r="A70" s="165">
        <v>53</v>
      </c>
      <c r="B70" s="345" t="s">
        <v>109</v>
      </c>
      <c r="C70" s="346"/>
      <c r="D70" s="122" t="s">
        <v>95</v>
      </c>
      <c r="E70" s="122" t="s">
        <v>101</v>
      </c>
      <c r="F70" s="122" t="s">
        <v>96</v>
      </c>
      <c r="G70" s="125"/>
      <c r="H70" s="126"/>
      <c r="I70" s="264" t="s">
        <v>229</v>
      </c>
      <c r="J70" s="168"/>
    </row>
    <row r="71" spans="1:10" ht="19.5" customHeight="1" x14ac:dyDescent="0.25">
      <c r="A71" s="165">
        <v>54</v>
      </c>
      <c r="B71" s="345" t="s">
        <v>110</v>
      </c>
      <c r="C71" s="346"/>
      <c r="D71" s="122" t="s">
        <v>95</v>
      </c>
      <c r="E71" s="122" t="s">
        <v>101</v>
      </c>
      <c r="F71" s="122" t="s">
        <v>96</v>
      </c>
      <c r="G71" s="125"/>
      <c r="H71" s="126"/>
      <c r="I71" s="264" t="s">
        <v>229</v>
      </c>
      <c r="J71" s="168"/>
    </row>
    <row r="72" spans="1:10" ht="19.5" customHeight="1" x14ac:dyDescent="0.25">
      <c r="A72" s="165">
        <v>55</v>
      </c>
      <c r="B72" s="345" t="s">
        <v>111</v>
      </c>
      <c r="C72" s="346"/>
      <c r="D72" s="122" t="s">
        <v>95</v>
      </c>
      <c r="E72" s="122" t="s">
        <v>95</v>
      </c>
      <c r="F72" s="122" t="s">
        <v>101</v>
      </c>
      <c r="G72" s="125" t="s">
        <v>96</v>
      </c>
      <c r="H72" s="126"/>
      <c r="I72" s="264" t="s">
        <v>229</v>
      </c>
      <c r="J72" s="168"/>
    </row>
    <row r="73" spans="1:10" ht="19.5" customHeight="1" x14ac:dyDescent="0.25">
      <c r="A73" s="165">
        <v>56</v>
      </c>
      <c r="B73" s="345" t="s">
        <v>112</v>
      </c>
      <c r="C73" s="346"/>
      <c r="D73" s="122" t="s">
        <v>95</v>
      </c>
      <c r="E73" s="122" t="s">
        <v>95</v>
      </c>
      <c r="F73" s="122" t="s">
        <v>101</v>
      </c>
      <c r="G73" s="122" t="s">
        <v>96</v>
      </c>
      <c r="H73" s="124"/>
      <c r="I73" s="264" t="s">
        <v>229</v>
      </c>
      <c r="J73" s="168"/>
    </row>
    <row r="74" spans="1:10" ht="19.5" customHeight="1" x14ac:dyDescent="0.25">
      <c r="A74" s="165">
        <v>57</v>
      </c>
      <c r="B74" s="345" t="s">
        <v>241</v>
      </c>
      <c r="C74" s="357"/>
      <c r="D74" s="122" t="s">
        <v>95</v>
      </c>
      <c r="E74" s="122" t="s">
        <v>101</v>
      </c>
      <c r="F74" s="122" t="s">
        <v>96</v>
      </c>
      <c r="G74" s="122"/>
      <c r="H74" s="124"/>
      <c r="I74" s="264" t="s">
        <v>229</v>
      </c>
      <c r="J74" s="168"/>
    </row>
    <row r="75" spans="1:10" ht="19.5" customHeight="1" x14ac:dyDescent="0.25">
      <c r="A75" s="165">
        <v>58</v>
      </c>
      <c r="B75" s="345" t="s">
        <v>242</v>
      </c>
      <c r="C75" s="346"/>
      <c r="D75" s="122" t="s">
        <v>95</v>
      </c>
      <c r="E75" s="122" t="s">
        <v>101</v>
      </c>
      <c r="F75" s="122" t="s">
        <v>96</v>
      </c>
      <c r="G75" s="122"/>
      <c r="H75" s="124"/>
      <c r="I75" s="264" t="s">
        <v>229</v>
      </c>
      <c r="J75" s="168"/>
    </row>
    <row r="76" spans="1:10" ht="19.5" customHeight="1" x14ac:dyDescent="0.25">
      <c r="A76" s="165">
        <v>59</v>
      </c>
      <c r="B76" s="345" t="s">
        <v>178</v>
      </c>
      <c r="C76" s="357"/>
      <c r="D76" s="122" t="s">
        <v>95</v>
      </c>
      <c r="E76" s="122" t="s">
        <v>101</v>
      </c>
      <c r="F76" s="122" t="s">
        <v>96</v>
      </c>
      <c r="G76" s="122"/>
      <c r="H76" s="124"/>
      <c r="I76" s="264" t="s">
        <v>229</v>
      </c>
      <c r="J76" s="168"/>
    </row>
    <row r="77" spans="1:10" ht="19.5" customHeight="1" x14ac:dyDescent="0.25">
      <c r="A77" s="165">
        <v>60</v>
      </c>
      <c r="B77" s="345" t="s">
        <v>263</v>
      </c>
      <c r="C77" s="346"/>
      <c r="D77" s="122" t="s">
        <v>95</v>
      </c>
      <c r="E77" s="122" t="s">
        <v>95</v>
      </c>
      <c r="F77" s="122" t="s">
        <v>96</v>
      </c>
      <c r="G77" s="122" t="s">
        <v>98</v>
      </c>
      <c r="H77" s="124"/>
      <c r="I77" s="264" t="s">
        <v>229</v>
      </c>
      <c r="J77" s="168"/>
    </row>
    <row r="78" spans="1:10" ht="19.5" customHeight="1" x14ac:dyDescent="0.25">
      <c r="A78" s="165">
        <v>61</v>
      </c>
      <c r="B78" s="345" t="s">
        <v>113</v>
      </c>
      <c r="C78" s="346"/>
      <c r="D78" s="122" t="s">
        <v>95</v>
      </c>
      <c r="E78" s="122" t="s">
        <v>101</v>
      </c>
      <c r="F78" s="122" t="s">
        <v>96</v>
      </c>
      <c r="G78" s="122"/>
      <c r="H78" s="124"/>
      <c r="I78" s="264" t="s">
        <v>229</v>
      </c>
      <c r="J78" s="168"/>
    </row>
    <row r="79" spans="1:10" ht="19.5" customHeight="1" x14ac:dyDescent="0.25">
      <c r="A79" s="165">
        <v>62</v>
      </c>
      <c r="B79" s="345" t="s">
        <v>114</v>
      </c>
      <c r="C79" s="346"/>
      <c r="D79" s="122" t="s">
        <v>95</v>
      </c>
      <c r="E79" s="122" t="s">
        <v>101</v>
      </c>
      <c r="F79" s="122" t="s">
        <v>96</v>
      </c>
      <c r="G79" s="122"/>
      <c r="H79" s="124"/>
      <c r="I79" s="264" t="s">
        <v>229</v>
      </c>
      <c r="J79" s="168"/>
    </row>
    <row r="80" spans="1:10" ht="19.5" customHeight="1" x14ac:dyDescent="0.25">
      <c r="A80" s="165">
        <v>63</v>
      </c>
      <c r="B80" s="345" t="s">
        <v>115</v>
      </c>
      <c r="C80" s="346"/>
      <c r="D80" s="122" t="s">
        <v>95</v>
      </c>
      <c r="E80" s="122" t="s">
        <v>101</v>
      </c>
      <c r="F80" s="122" t="s">
        <v>96</v>
      </c>
      <c r="G80" s="122"/>
      <c r="H80" s="124"/>
      <c r="I80" s="264" t="s">
        <v>229</v>
      </c>
      <c r="J80" s="168"/>
    </row>
    <row r="81" spans="1:10" ht="19.5" customHeight="1" x14ac:dyDescent="0.25">
      <c r="A81" s="165">
        <f t="shared" si="2"/>
        <v>64</v>
      </c>
      <c r="B81" s="345" t="s">
        <v>116</v>
      </c>
      <c r="C81" s="346"/>
      <c r="D81" s="122" t="s">
        <v>95</v>
      </c>
      <c r="E81" s="122" t="s">
        <v>101</v>
      </c>
      <c r="F81" s="122" t="s">
        <v>96</v>
      </c>
      <c r="G81" s="122"/>
      <c r="H81" s="124"/>
      <c r="I81" s="264" t="s">
        <v>229</v>
      </c>
      <c r="J81" s="168"/>
    </row>
    <row r="82" spans="1:10" ht="19.5" customHeight="1" x14ac:dyDescent="0.25">
      <c r="A82" s="165">
        <f t="shared" si="2"/>
        <v>65</v>
      </c>
      <c r="B82" s="345" t="s">
        <v>262</v>
      </c>
      <c r="C82" s="346"/>
      <c r="D82" s="122" t="s">
        <v>95</v>
      </c>
      <c r="E82" s="122" t="s">
        <v>101</v>
      </c>
      <c r="F82" s="122" t="s">
        <v>96</v>
      </c>
      <c r="G82" s="122"/>
      <c r="H82" s="124"/>
      <c r="I82" s="264" t="s">
        <v>229</v>
      </c>
      <c r="J82" s="168"/>
    </row>
    <row r="83" spans="1:10" ht="19.5" customHeight="1" x14ac:dyDescent="0.25">
      <c r="A83" s="165">
        <v>66</v>
      </c>
      <c r="B83" s="345" t="s">
        <v>117</v>
      </c>
      <c r="C83" s="346"/>
      <c r="D83" s="122" t="s">
        <v>95</v>
      </c>
      <c r="E83" s="122" t="s">
        <v>101</v>
      </c>
      <c r="F83" s="122" t="s">
        <v>96</v>
      </c>
      <c r="G83" s="122" t="s">
        <v>98</v>
      </c>
      <c r="H83" s="124"/>
      <c r="I83" s="264" t="s">
        <v>229</v>
      </c>
      <c r="J83" s="168"/>
    </row>
    <row r="84" spans="1:10" ht="19.5" customHeight="1" x14ac:dyDescent="0.25">
      <c r="A84" s="165">
        <v>67</v>
      </c>
      <c r="B84" s="345" t="s">
        <v>243</v>
      </c>
      <c r="C84" s="357"/>
      <c r="D84" s="122" t="s">
        <v>95</v>
      </c>
      <c r="E84" s="122" t="s">
        <v>101</v>
      </c>
      <c r="F84" s="122" t="s">
        <v>96</v>
      </c>
      <c r="G84" s="122"/>
      <c r="H84" s="124"/>
      <c r="I84" s="264" t="s">
        <v>229</v>
      </c>
      <c r="J84" s="168"/>
    </row>
    <row r="85" spans="1:10" ht="19.5" customHeight="1" thickBot="1" x14ac:dyDescent="0.3">
      <c r="A85" s="202">
        <v>68</v>
      </c>
      <c r="B85" s="358" t="s">
        <v>261</v>
      </c>
      <c r="C85" s="359"/>
      <c r="D85" s="155" t="s">
        <v>95</v>
      </c>
      <c r="E85" s="155" t="s">
        <v>101</v>
      </c>
      <c r="F85" s="155" t="s">
        <v>96</v>
      </c>
      <c r="G85" s="155"/>
      <c r="H85" s="124"/>
      <c r="I85" s="264" t="s">
        <v>229</v>
      </c>
      <c r="J85" s="168"/>
    </row>
    <row r="86" spans="1:10" ht="36" customHeight="1" thickBot="1" x14ac:dyDescent="0.3">
      <c r="A86" s="211"/>
      <c r="B86" s="212"/>
      <c r="C86" s="211"/>
      <c r="D86" s="211"/>
      <c r="E86" s="211"/>
      <c r="F86" s="211"/>
      <c r="G86" s="213"/>
      <c r="H86" s="374" t="s">
        <v>118</v>
      </c>
      <c r="I86" s="375"/>
      <c r="J86" s="169" t="s">
        <v>56</v>
      </c>
    </row>
  </sheetData>
  <mergeCells count="85">
    <mergeCell ref="B5:H5"/>
    <mergeCell ref="A1:J1"/>
    <mergeCell ref="C2:E2"/>
    <mergeCell ref="G2:H2"/>
    <mergeCell ref="C3:E3"/>
    <mergeCell ref="G3:H3"/>
    <mergeCell ref="I16:J16"/>
    <mergeCell ref="C6:E6"/>
    <mergeCell ref="G6:H6"/>
    <mergeCell ref="C7:E7"/>
    <mergeCell ref="G7:H7"/>
    <mergeCell ref="C8:E8"/>
    <mergeCell ref="G8:H8"/>
    <mergeCell ref="A10:J10"/>
    <mergeCell ref="I12:J12"/>
    <mergeCell ref="I13:J13"/>
    <mergeCell ref="I14:J14"/>
    <mergeCell ref="I15:J15"/>
    <mergeCell ref="B30:C30"/>
    <mergeCell ref="A18:J18"/>
    <mergeCell ref="A19:J19"/>
    <mergeCell ref="B21:C21"/>
    <mergeCell ref="B22:C22"/>
    <mergeCell ref="B23:C23"/>
    <mergeCell ref="B24:C24"/>
    <mergeCell ref="B25:C25"/>
    <mergeCell ref="B26:C26"/>
    <mergeCell ref="B27:C27"/>
    <mergeCell ref="B28:C28"/>
    <mergeCell ref="B29:C29"/>
    <mergeCell ref="B43:C43"/>
    <mergeCell ref="B31:C31"/>
    <mergeCell ref="B32:C32"/>
    <mergeCell ref="B33:C33"/>
    <mergeCell ref="B35:C35"/>
    <mergeCell ref="B36:C36"/>
    <mergeCell ref="B37:C37"/>
    <mergeCell ref="B38:C38"/>
    <mergeCell ref="B39:C39"/>
    <mergeCell ref="B40:C40"/>
    <mergeCell ref="B41:C41"/>
    <mergeCell ref="B42:C42"/>
    <mergeCell ref="B55:C55"/>
    <mergeCell ref="B44:C44"/>
    <mergeCell ref="B45:C45"/>
    <mergeCell ref="B46:C46"/>
    <mergeCell ref="B47:C47"/>
    <mergeCell ref="B48:C48"/>
    <mergeCell ref="B49:C49"/>
    <mergeCell ref="B50:C50"/>
    <mergeCell ref="B51:C51"/>
    <mergeCell ref="B52:C52"/>
    <mergeCell ref="B53:C53"/>
    <mergeCell ref="B54:C54"/>
    <mergeCell ref="B67:C67"/>
    <mergeCell ref="B56:C56"/>
    <mergeCell ref="B57:C57"/>
    <mergeCell ref="B58:C58"/>
    <mergeCell ref="B59:C59"/>
    <mergeCell ref="B60:C60"/>
    <mergeCell ref="B61:C61"/>
    <mergeCell ref="B62:C62"/>
    <mergeCell ref="B63:C63"/>
    <mergeCell ref="B64:C64"/>
    <mergeCell ref="B65:C65"/>
    <mergeCell ref="B66:C66"/>
    <mergeCell ref="B79:C79"/>
    <mergeCell ref="B68:C68"/>
    <mergeCell ref="B69:C69"/>
    <mergeCell ref="B70:C70"/>
    <mergeCell ref="B71:C71"/>
    <mergeCell ref="B72:C72"/>
    <mergeCell ref="B73:C73"/>
    <mergeCell ref="B74:C74"/>
    <mergeCell ref="B75:C75"/>
    <mergeCell ref="B76:C76"/>
    <mergeCell ref="B77:C77"/>
    <mergeCell ref="B78:C78"/>
    <mergeCell ref="H86:I86"/>
    <mergeCell ref="B80:C80"/>
    <mergeCell ref="B81:C81"/>
    <mergeCell ref="B82:C82"/>
    <mergeCell ref="B83:C83"/>
    <mergeCell ref="B84:C84"/>
    <mergeCell ref="B85:C85"/>
  </mergeCells>
  <pageMargins left="0.7" right="0.7" top="0.75" bottom="0.75" header="0.3" footer="0.3"/>
  <pageSetup paperSize="17" scale="5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Data!$E$17:$E$21</xm:f>
          </x14:formula1>
          <xm:sqref>J86</xm:sqref>
        </x14:dataValidation>
        <x14:dataValidation type="list" allowBlank="1" showInputMessage="1" showErrorMessage="1">
          <x14:formula1>
            <xm:f>Data!$C$15:$C$16</xm:f>
          </x14:formula1>
          <xm:sqref>I21:I33 I35:I85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theme="0"/>
    <pageSetUpPr fitToPage="1"/>
  </sheetPr>
  <dimension ref="B2:L16"/>
  <sheetViews>
    <sheetView view="pageBreakPreview" zoomScale="60" zoomScaleNormal="70" zoomScalePageLayoutView="70" workbookViewId="0">
      <selection activeCell="K6" sqref="K6:K7"/>
    </sheetView>
  </sheetViews>
  <sheetFormatPr defaultColWidth="8.85546875" defaultRowHeight="15" x14ac:dyDescent="0.25"/>
  <cols>
    <col min="2" max="7" width="25.140625" customWidth="1"/>
    <col min="8" max="8" width="19.28515625" customWidth="1"/>
    <col min="9" max="11" width="25.140625" customWidth="1"/>
    <col min="12" max="12" width="16.7109375" customWidth="1"/>
  </cols>
  <sheetData>
    <row r="2" spans="2:12" ht="30.75" customHeight="1" thickBot="1" x14ac:dyDescent="0.25">
      <c r="B2" s="388" t="s">
        <v>294</v>
      </c>
      <c r="C2" s="388"/>
      <c r="D2" s="388"/>
      <c r="E2" s="388"/>
      <c r="F2" s="388"/>
      <c r="G2" s="388"/>
      <c r="H2" s="388"/>
      <c r="I2" s="388"/>
      <c r="J2" s="388"/>
      <c r="K2" s="388"/>
      <c r="L2" s="388"/>
    </row>
    <row r="3" spans="2:12" ht="30" customHeight="1" x14ac:dyDescent="0.2">
      <c r="B3" s="140" t="s">
        <v>119</v>
      </c>
      <c r="C3" s="389" t="s">
        <v>146</v>
      </c>
      <c r="D3" s="390"/>
      <c r="E3" s="391"/>
      <c r="F3" s="141" t="s">
        <v>212</v>
      </c>
      <c r="G3" s="392">
        <v>42370</v>
      </c>
      <c r="H3" s="393"/>
      <c r="I3" s="393"/>
      <c r="J3" s="393"/>
      <c r="K3" s="393"/>
      <c r="L3" s="394"/>
    </row>
    <row r="4" spans="2:12" ht="24.75" customHeight="1" x14ac:dyDescent="0.25">
      <c r="B4" s="395" t="s">
        <v>120</v>
      </c>
      <c r="C4" s="397" t="s">
        <v>205</v>
      </c>
      <c r="D4" s="398"/>
      <c r="E4" s="399"/>
      <c r="F4" s="141" t="s">
        <v>166</v>
      </c>
      <c r="G4" s="403"/>
      <c r="H4" s="404"/>
      <c r="I4" s="404"/>
      <c r="J4" s="404"/>
      <c r="K4" s="404"/>
      <c r="L4" s="405"/>
    </row>
    <row r="5" spans="2:12" ht="32.25" customHeight="1" thickBot="1" x14ac:dyDescent="0.3">
      <c r="B5" s="396"/>
      <c r="C5" s="400"/>
      <c r="D5" s="401"/>
      <c r="E5" s="402"/>
      <c r="F5" s="141" t="s">
        <v>211</v>
      </c>
      <c r="G5" s="403"/>
      <c r="H5" s="404"/>
      <c r="I5" s="404"/>
      <c r="J5" s="404"/>
      <c r="K5" s="404"/>
      <c r="L5" s="405"/>
    </row>
    <row r="6" spans="2:12" ht="26.25" customHeight="1" thickBot="1" x14ac:dyDescent="0.3">
      <c r="B6" s="408" t="s">
        <v>121</v>
      </c>
      <c r="C6" s="409"/>
      <c r="D6" s="409"/>
      <c r="E6" s="409"/>
      <c r="F6" s="410"/>
      <c r="G6" s="411" t="s">
        <v>122</v>
      </c>
      <c r="H6" s="406" t="s">
        <v>123</v>
      </c>
      <c r="I6" s="413" t="s">
        <v>232</v>
      </c>
      <c r="J6" s="406" t="s">
        <v>124</v>
      </c>
      <c r="K6" s="413" t="s">
        <v>206</v>
      </c>
      <c r="L6" s="406" t="s">
        <v>125</v>
      </c>
    </row>
    <row r="7" spans="2:12" ht="102.75" customHeight="1" thickBot="1" x14ac:dyDescent="0.3">
      <c r="B7" s="142" t="s">
        <v>126</v>
      </c>
      <c r="C7" s="143" t="s">
        <v>127</v>
      </c>
      <c r="D7" s="143" t="s">
        <v>208</v>
      </c>
      <c r="E7" s="143" t="s">
        <v>128</v>
      </c>
      <c r="F7" s="144" t="s">
        <v>209</v>
      </c>
      <c r="G7" s="412"/>
      <c r="H7" s="407"/>
      <c r="I7" s="414"/>
      <c r="J7" s="407"/>
      <c r="K7" s="414"/>
      <c r="L7" s="407"/>
    </row>
    <row r="8" spans="2:12" ht="93.75" customHeight="1" thickTop="1" x14ac:dyDescent="0.2">
      <c r="B8" s="106" t="s">
        <v>213</v>
      </c>
      <c r="C8" s="107" t="s">
        <v>129</v>
      </c>
      <c r="D8" s="108" t="s">
        <v>214</v>
      </c>
      <c r="E8" s="108" t="s">
        <v>210</v>
      </c>
      <c r="F8" s="108" t="s">
        <v>216</v>
      </c>
      <c r="G8" s="107" t="s">
        <v>130</v>
      </c>
      <c r="H8" s="109" t="s">
        <v>131</v>
      </c>
      <c r="I8" s="110" t="s">
        <v>223</v>
      </c>
      <c r="J8" s="110" t="s">
        <v>132</v>
      </c>
      <c r="K8" s="110" t="s">
        <v>275</v>
      </c>
      <c r="L8" s="111" t="s">
        <v>133</v>
      </c>
    </row>
    <row r="9" spans="2:12" ht="87.75" customHeight="1" x14ac:dyDescent="0.2">
      <c r="B9" s="112" t="s">
        <v>215</v>
      </c>
      <c r="C9" s="113" t="s">
        <v>129</v>
      </c>
      <c r="D9" s="114" t="s">
        <v>134</v>
      </c>
      <c r="E9" s="114" t="s">
        <v>217</v>
      </c>
      <c r="F9" s="114" t="s">
        <v>135</v>
      </c>
      <c r="G9" s="115" t="s">
        <v>136</v>
      </c>
      <c r="H9" s="113" t="s">
        <v>131</v>
      </c>
      <c r="I9" s="116" t="s">
        <v>225</v>
      </c>
      <c r="J9" s="116" t="s">
        <v>137</v>
      </c>
      <c r="K9" s="116" t="s">
        <v>138</v>
      </c>
      <c r="L9" s="117" t="s">
        <v>133</v>
      </c>
    </row>
    <row r="10" spans="2:12" ht="120.75" customHeight="1" x14ac:dyDescent="0.2">
      <c r="B10" s="112" t="s">
        <v>218</v>
      </c>
      <c r="C10" s="113" t="s">
        <v>129</v>
      </c>
      <c r="D10" s="114" t="s">
        <v>139</v>
      </c>
      <c r="E10" s="114" t="s">
        <v>140</v>
      </c>
      <c r="F10" s="114" t="s">
        <v>141</v>
      </c>
      <c r="G10" s="113" t="s">
        <v>130</v>
      </c>
      <c r="H10" s="113" t="s">
        <v>131</v>
      </c>
      <c r="I10" s="116" t="s">
        <v>224</v>
      </c>
      <c r="J10" s="116" t="s">
        <v>231</v>
      </c>
      <c r="K10" s="116" t="s">
        <v>293</v>
      </c>
      <c r="L10" s="117" t="s">
        <v>133</v>
      </c>
    </row>
    <row r="11" spans="2:12" ht="71.25" customHeight="1" x14ac:dyDescent="0.25">
      <c r="B11" s="112" t="s">
        <v>219</v>
      </c>
      <c r="C11" s="113" t="s">
        <v>129</v>
      </c>
      <c r="D11" s="114" t="s">
        <v>207</v>
      </c>
      <c r="E11" s="114" t="s">
        <v>221</v>
      </c>
      <c r="F11" s="114" t="s">
        <v>142</v>
      </c>
      <c r="G11" s="113" t="s">
        <v>143</v>
      </c>
      <c r="H11" s="113" t="s">
        <v>144</v>
      </c>
      <c r="I11" s="116" t="s">
        <v>226</v>
      </c>
      <c r="J11" s="116" t="s">
        <v>230</v>
      </c>
      <c r="K11" s="116" t="s">
        <v>229</v>
      </c>
      <c r="L11" s="117" t="s">
        <v>133</v>
      </c>
    </row>
    <row r="12" spans="2:12" ht="115.5" x14ac:dyDescent="0.25">
      <c r="B12" s="112" t="s">
        <v>51</v>
      </c>
      <c r="C12" s="113" t="s">
        <v>129</v>
      </c>
      <c r="D12" s="114" t="s">
        <v>220</v>
      </c>
      <c r="E12" s="114" t="s">
        <v>145</v>
      </c>
      <c r="F12" s="114" t="s">
        <v>222</v>
      </c>
      <c r="G12" s="113" t="s">
        <v>136</v>
      </c>
      <c r="H12" s="113" t="s">
        <v>131</v>
      </c>
      <c r="I12" s="116" t="s">
        <v>227</v>
      </c>
      <c r="J12" s="116" t="s">
        <v>228</v>
      </c>
      <c r="K12" s="116" t="s">
        <v>293</v>
      </c>
      <c r="L12" s="117" t="s">
        <v>133</v>
      </c>
    </row>
    <row r="13" spans="2:12" ht="99" x14ac:dyDescent="0.25">
      <c r="B13" s="112" t="s">
        <v>279</v>
      </c>
      <c r="C13" s="113" t="s">
        <v>129</v>
      </c>
      <c r="D13" s="114" t="s">
        <v>280</v>
      </c>
      <c r="E13" s="114" t="s">
        <v>281</v>
      </c>
      <c r="F13" s="114" t="s">
        <v>282</v>
      </c>
      <c r="G13" s="113" t="s">
        <v>283</v>
      </c>
      <c r="H13" s="113" t="s">
        <v>131</v>
      </c>
      <c r="I13" s="116" t="s">
        <v>284</v>
      </c>
      <c r="J13" s="116" t="s">
        <v>285</v>
      </c>
      <c r="K13" s="116" t="s">
        <v>286</v>
      </c>
      <c r="L13" s="117" t="s">
        <v>133</v>
      </c>
    </row>
    <row r="14" spans="2:12" ht="66" x14ac:dyDescent="0.25">
      <c r="B14" s="112" t="s">
        <v>287</v>
      </c>
      <c r="C14" s="113" t="s">
        <v>129</v>
      </c>
      <c r="D14" s="114" t="s">
        <v>288</v>
      </c>
      <c r="E14" s="114" t="s">
        <v>289</v>
      </c>
      <c r="F14" s="114" t="s">
        <v>282</v>
      </c>
      <c r="G14" s="113" t="s">
        <v>136</v>
      </c>
      <c r="H14" s="113" t="s">
        <v>131</v>
      </c>
      <c r="I14" s="116" t="s">
        <v>290</v>
      </c>
      <c r="J14" s="116" t="s">
        <v>291</v>
      </c>
      <c r="K14" s="116" t="s">
        <v>292</v>
      </c>
      <c r="L14" s="117" t="s">
        <v>133</v>
      </c>
    </row>
    <row r="15" spans="2:12" ht="16.5" x14ac:dyDescent="0.25">
      <c r="B15" s="112"/>
      <c r="C15" s="113"/>
      <c r="D15" s="114"/>
      <c r="E15" s="114"/>
      <c r="F15" s="114"/>
      <c r="G15" s="113"/>
      <c r="H15" s="113"/>
      <c r="I15" s="116"/>
      <c r="J15" s="116"/>
      <c r="K15" s="116"/>
      <c r="L15" s="117"/>
    </row>
    <row r="16" spans="2:12" ht="16.5" x14ac:dyDescent="0.25">
      <c r="B16" s="112"/>
      <c r="C16" s="113"/>
      <c r="D16" s="114"/>
      <c r="E16" s="114"/>
      <c r="F16" s="114"/>
      <c r="G16" s="113"/>
      <c r="H16" s="113"/>
      <c r="I16" s="116"/>
      <c r="J16" s="116"/>
      <c r="K16" s="116"/>
      <c r="L16" s="117"/>
    </row>
  </sheetData>
  <sheetProtection password="CCBE" sheet="1" objects="1" scenarios="1"/>
  <mergeCells count="14">
    <mergeCell ref="L6:L7"/>
    <mergeCell ref="B6:F6"/>
    <mergeCell ref="G6:G7"/>
    <mergeCell ref="H6:H7"/>
    <mergeCell ref="I6:I7"/>
    <mergeCell ref="J6:J7"/>
    <mergeCell ref="K6:K7"/>
    <mergeCell ref="B2:L2"/>
    <mergeCell ref="C3:E3"/>
    <mergeCell ref="G3:L3"/>
    <mergeCell ref="B4:B5"/>
    <mergeCell ref="C4:E5"/>
    <mergeCell ref="G4:L4"/>
    <mergeCell ref="G5:L5"/>
  </mergeCells>
  <conditionalFormatting sqref="G8">
    <cfRule type="cellIs" dxfId="15" priority="9" operator="equal">
      <formula>"critical"</formula>
    </cfRule>
    <cfRule type="cellIs" dxfId="14" priority="10" operator="equal">
      <formula>"serious"</formula>
    </cfRule>
  </conditionalFormatting>
  <conditionalFormatting sqref="G9:G14">
    <cfRule type="cellIs" dxfId="13" priority="7" operator="equal">
      <formula>"critical"</formula>
    </cfRule>
    <cfRule type="cellIs" dxfId="12" priority="8" operator="equal">
      <formula>"serious"</formula>
    </cfRule>
  </conditionalFormatting>
  <conditionalFormatting sqref="G15">
    <cfRule type="cellIs" dxfId="11" priority="5" operator="equal">
      <formula>"critical"</formula>
    </cfRule>
    <cfRule type="cellIs" dxfId="10" priority="6" operator="equal">
      <formula>"serious"</formula>
    </cfRule>
  </conditionalFormatting>
  <conditionalFormatting sqref="G16">
    <cfRule type="cellIs" dxfId="9" priority="3" operator="equal">
      <formula>"critical"</formula>
    </cfRule>
    <cfRule type="cellIs" dxfId="8" priority="4" operator="equal">
      <formula>"serious"</formula>
    </cfRule>
  </conditionalFormatting>
  <conditionalFormatting sqref="G9:G16">
    <cfRule type="cellIs" dxfId="7" priority="1" operator="equal">
      <formula>"critical"</formula>
    </cfRule>
    <cfRule type="cellIs" dxfId="6" priority="2" operator="equal">
      <formula>"serious"</formula>
    </cfRule>
  </conditionalFormatting>
  <pageMargins left="0.7" right="0.7" top="0.75" bottom="0.75" header="0.3" footer="0.3"/>
  <pageSetup paperSize="17" scale="73" orientation="landscape" r:id="rId1"/>
  <legacyDrawing r:id="rId2"/>
  <extLst>
    <ext xmlns:x14="http://schemas.microsoft.com/office/spreadsheetml/2009/9/main" uri="{78C0D931-6437-407d-A8EE-F0AAD7539E65}">
      <x14:conditionalFormattings>
        <x14:conditionalFormatting xmlns:xm="http://schemas.microsoft.com/office/excel/2006/main">
          <x14:cfRule type="cellIs" priority="11" operator="equal" id="{45050B40-B303-4025-961C-F0E6AE9A4E8B}">
            <xm:f>'/var/mobile/Containers/Bundle/Application/F3F12DC7-0112-42A0-B306-6D3D591A4463/Excel.app/G:\Asset Management\Risk Management\Risk Templates\[RMP_(short_Form)_V1.1.xlsx]Template Instructions '!#REF!</xm:f>
            <x14:dxf/>
          </x14:cfRule>
          <x14:cfRule type="cellIs" priority="12" operator="equal" id="{686ABCF0-A619-4C75-8931-82743782B124}">
            <xm:f>'/var/mobile/Containers/Bundle/Application/F3F12DC7-0112-42A0-B306-6D3D591A4463/Excel.app/G:\Asset Management\Risk Management\Risk Templates\[RMP_(short_Form)_V1.1.xlsx]Template Instructions '!#REF!</xm:f>
            <x14:dxf>
              <fill>
                <patternFill>
                  <bgColor rgb="FF92D050"/>
                </patternFill>
              </fill>
            </x14:dxf>
          </x14:cfRule>
          <xm:sqref>G8:G16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B5:I21"/>
  <sheetViews>
    <sheetView workbookViewId="0">
      <selection activeCell="F24" sqref="F24"/>
    </sheetView>
  </sheetViews>
  <sheetFormatPr defaultColWidth="8.85546875" defaultRowHeight="15" x14ac:dyDescent="0.25"/>
  <cols>
    <col min="1" max="1" width="13.7109375" customWidth="1"/>
    <col min="6" max="6" width="11.7109375" customWidth="1"/>
    <col min="8" max="8" width="11.42578125" customWidth="1"/>
  </cols>
  <sheetData>
    <row r="5" spans="2:9" x14ac:dyDescent="0.2">
      <c r="E5">
        <v>1</v>
      </c>
      <c r="F5">
        <v>2</v>
      </c>
      <c r="G5">
        <v>3</v>
      </c>
      <c r="H5">
        <v>4</v>
      </c>
      <c r="I5">
        <v>5</v>
      </c>
    </row>
    <row r="6" spans="2:9" x14ac:dyDescent="0.2">
      <c r="E6">
        <v>6</v>
      </c>
      <c r="F6">
        <v>7</v>
      </c>
      <c r="G6">
        <v>8</v>
      </c>
      <c r="H6">
        <v>9</v>
      </c>
      <c r="I6">
        <v>10</v>
      </c>
    </row>
    <row r="7" spans="2:9" x14ac:dyDescent="0.2">
      <c r="B7" s="160"/>
      <c r="E7" s="154"/>
      <c r="F7" s="154"/>
      <c r="G7" s="154"/>
      <c r="H7" s="154"/>
    </row>
    <row r="8" spans="2:9" x14ac:dyDescent="0.2">
      <c r="B8" s="160">
        <v>1</v>
      </c>
      <c r="E8" s="154"/>
      <c r="F8" s="154"/>
      <c r="G8" s="154"/>
      <c r="H8" s="154"/>
    </row>
    <row r="9" spans="2:9" x14ac:dyDescent="0.2">
      <c r="B9" s="160">
        <v>2</v>
      </c>
    </row>
    <row r="10" spans="2:9" x14ac:dyDescent="0.2">
      <c r="B10" s="160">
        <v>3</v>
      </c>
    </row>
    <row r="11" spans="2:9" x14ac:dyDescent="0.2">
      <c r="B11" s="160">
        <v>4</v>
      </c>
    </row>
    <row r="12" spans="2:9" x14ac:dyDescent="0.2">
      <c r="B12" s="160">
        <v>5</v>
      </c>
    </row>
    <row r="16" spans="2:9" x14ac:dyDescent="0.2">
      <c r="C16" s="159" t="s">
        <v>229</v>
      </c>
    </row>
    <row r="17" spans="5:5" ht="21" x14ac:dyDescent="0.2">
      <c r="E17" s="161" t="s">
        <v>54</v>
      </c>
    </row>
    <row r="18" spans="5:5" ht="21" x14ac:dyDescent="0.2">
      <c r="E18" s="161" t="s">
        <v>55</v>
      </c>
    </row>
    <row r="19" spans="5:5" ht="21" x14ac:dyDescent="0.2">
      <c r="E19" s="161" t="s">
        <v>56</v>
      </c>
    </row>
    <row r="20" spans="5:5" ht="21" x14ac:dyDescent="0.2">
      <c r="E20" s="161" t="s">
        <v>57</v>
      </c>
    </row>
    <row r="21" spans="5:5" ht="21" x14ac:dyDescent="0.2">
      <c r="E21" s="161" t="s">
        <v>58</v>
      </c>
    </row>
  </sheetData>
  <conditionalFormatting sqref="D5">
    <cfRule type="cellIs" dxfId="4" priority="28" operator="equal">
      <formula>Clear</formula>
    </cfRule>
    <cfRule type="cellIs" dxfId="3" priority="29" operator="equal">
      <formula>Green</formula>
    </cfRule>
  </conditionalFormatting>
  <dataValidations count="1">
    <dataValidation type="list" allowBlank="1" showInputMessage="1" showErrorMessage="1" sqref="D5">
      <formula1>#REF!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0" operator="containsText" id="{F583FFBA-EA52-4570-9D66-66B35D3F8225}">
            <xm:f>NOT(ISERROR(SEARCH(#REF!,A4)))</xm:f>
            <xm:f>#REF!</xm:f>
            <x14:dxf>
              <fill>
                <patternFill>
                  <bgColor rgb="FF92D050"/>
                </patternFill>
              </fill>
            </x14:dxf>
          </x14:cfRule>
          <xm:sqref>B5 A4</xm:sqref>
        </x14:conditionalFormatting>
        <x14:conditionalFormatting xmlns:xm="http://schemas.microsoft.com/office/excel/2006/main">
          <x14:cfRule type="containsText" priority="41" operator="containsText" id="{44D6438F-57C4-4A44-910D-262F2FEFC9B2}">
            <xm:f>NOT(ISERROR(SEARCH(#REF!,B5)))</xm:f>
            <xm:f>#REF!</xm:f>
            <x14:dxf>
              <fill>
                <patternFill>
                  <bgColor theme="0"/>
                </patternFill>
              </fill>
            </x14:dxf>
          </x14:cfRule>
          <xm:sqref>B5</xm:sqref>
        </x14:conditionalFormatting>
        <x14:conditionalFormatting xmlns:xm="http://schemas.microsoft.com/office/excel/2006/main">
          <x14:cfRule type="containsText" priority="11" operator="containsText" id="{457989FC-2624-44AF-9BEA-A71D77DCD0A2}">
            <xm:f>NOT(ISERROR(SEARCH(Highlight,E7)))</xm:f>
            <xm:f>Highlight</xm:f>
            <x14:dxf>
              <fill>
                <patternFill>
                  <bgColor rgb="FF92D050"/>
                </patternFill>
              </fill>
            </x14:dxf>
          </x14:cfRule>
          <xm:sqref>E7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autoPageBreaks="0" fitToPage="1"/>
  </sheetPr>
  <dimension ref="B2:H64"/>
  <sheetViews>
    <sheetView view="pageBreakPreview" topLeftCell="A37" zoomScaleNormal="100" zoomScaleSheetLayoutView="100" workbookViewId="0">
      <selection activeCell="C40" sqref="C40"/>
    </sheetView>
  </sheetViews>
  <sheetFormatPr defaultColWidth="8.85546875" defaultRowHeight="15" x14ac:dyDescent="0.25"/>
  <cols>
    <col min="1" max="1" width="1.42578125" style="271" customWidth="1"/>
    <col min="2" max="2" width="29.28515625" style="271" customWidth="1"/>
    <col min="3" max="3" width="96.28515625" style="271" customWidth="1"/>
    <col min="4" max="4" width="2.42578125" style="271" customWidth="1"/>
    <col min="5" max="16384" width="8.85546875" style="271"/>
  </cols>
  <sheetData>
    <row r="2" spans="2:8" ht="30" customHeight="1" x14ac:dyDescent="0.25">
      <c r="B2" s="312" t="s">
        <v>301</v>
      </c>
      <c r="C2" s="313"/>
      <c r="E2" s="272"/>
      <c r="F2" s="272"/>
      <c r="G2" s="273"/>
      <c r="H2" s="273"/>
    </row>
    <row r="3" spans="2:8" ht="255" customHeight="1" x14ac:dyDescent="0.25">
      <c r="B3" s="321" t="s">
        <v>395</v>
      </c>
      <c r="C3" s="322"/>
      <c r="E3" s="272"/>
      <c r="F3" s="272"/>
      <c r="G3" s="273"/>
      <c r="H3" s="273"/>
    </row>
    <row r="4" spans="2:8" ht="42.75" customHeight="1" x14ac:dyDescent="0.25">
      <c r="B4" s="306" t="s">
        <v>378</v>
      </c>
      <c r="C4" s="307"/>
      <c r="E4" s="273"/>
      <c r="F4" s="273"/>
      <c r="G4" s="273"/>
      <c r="H4" s="273"/>
    </row>
    <row r="5" spans="2:8" ht="71.25" customHeight="1" x14ac:dyDescent="0.25">
      <c r="B5" s="323" t="s">
        <v>321</v>
      </c>
      <c r="C5" s="307"/>
      <c r="E5" s="273"/>
      <c r="F5" s="273"/>
      <c r="G5" s="273"/>
      <c r="H5" s="273"/>
    </row>
    <row r="6" spans="2:8" ht="51.75" customHeight="1" x14ac:dyDescent="0.25">
      <c r="B6" s="306" t="s">
        <v>322</v>
      </c>
      <c r="C6" s="307"/>
      <c r="E6" s="273"/>
      <c r="F6" s="273"/>
      <c r="G6" s="273"/>
      <c r="H6" s="273"/>
    </row>
    <row r="7" spans="2:8" ht="110.25" customHeight="1" x14ac:dyDescent="0.25">
      <c r="B7" s="306" t="s">
        <v>397</v>
      </c>
      <c r="C7" s="307"/>
      <c r="E7" s="273"/>
      <c r="F7" s="273"/>
      <c r="G7" s="273"/>
      <c r="H7" s="273"/>
    </row>
    <row r="8" spans="2:8" ht="54.75" customHeight="1" x14ac:dyDescent="0.25">
      <c r="B8" s="323" t="s">
        <v>365</v>
      </c>
      <c r="C8" s="307"/>
      <c r="E8" s="273"/>
      <c r="F8" s="273"/>
      <c r="G8" s="273"/>
      <c r="H8" s="273"/>
    </row>
    <row r="9" spans="2:8" ht="54.75" customHeight="1" x14ac:dyDescent="0.25">
      <c r="B9" s="324" t="s">
        <v>392</v>
      </c>
      <c r="C9" s="325"/>
      <c r="E9" s="273"/>
      <c r="F9" s="273"/>
      <c r="G9" s="273"/>
      <c r="H9" s="273"/>
    </row>
    <row r="10" spans="2:8" ht="21" customHeight="1" x14ac:dyDescent="0.25">
      <c r="B10" s="319" t="s">
        <v>358</v>
      </c>
      <c r="C10" s="320"/>
    </row>
    <row r="11" spans="2:8" ht="33.75" customHeight="1" x14ac:dyDescent="0.25">
      <c r="B11" s="314" t="s">
        <v>357</v>
      </c>
      <c r="C11" s="315"/>
    </row>
    <row r="12" spans="2:8" x14ac:dyDescent="0.25">
      <c r="B12" s="316"/>
      <c r="C12" s="317"/>
    </row>
    <row r="13" spans="2:8" ht="18.75" customHeight="1" x14ac:dyDescent="0.25">
      <c r="B13" s="274" t="s">
        <v>33</v>
      </c>
      <c r="C13" s="275" t="s">
        <v>169</v>
      </c>
    </row>
    <row r="14" spans="2:8" ht="42.75" customHeight="1" x14ac:dyDescent="0.25">
      <c r="B14" s="274" t="s">
        <v>212</v>
      </c>
      <c r="C14" s="276" t="s">
        <v>366</v>
      </c>
    </row>
    <row r="15" spans="2:8" ht="18" customHeight="1" x14ac:dyDescent="0.25">
      <c r="B15" s="274" t="s">
        <v>302</v>
      </c>
      <c r="C15" s="276" t="s">
        <v>367</v>
      </c>
    </row>
    <row r="16" spans="2:8" ht="22.5" customHeight="1" x14ac:dyDescent="0.25">
      <c r="B16" s="274" t="s">
        <v>390</v>
      </c>
      <c r="C16" s="277" t="s">
        <v>393</v>
      </c>
    </row>
    <row r="17" spans="2:3" ht="37.5" customHeight="1" x14ac:dyDescent="0.25">
      <c r="B17" s="274" t="s">
        <v>389</v>
      </c>
      <c r="C17" s="277" t="s">
        <v>391</v>
      </c>
    </row>
    <row r="18" spans="2:3" ht="23.25" customHeight="1" x14ac:dyDescent="0.25">
      <c r="B18" s="274" t="s">
        <v>165</v>
      </c>
      <c r="C18" s="276" t="s">
        <v>170</v>
      </c>
    </row>
    <row r="19" spans="2:3" ht="18.75" customHeight="1" x14ac:dyDescent="0.25">
      <c r="B19" s="274" t="s">
        <v>380</v>
      </c>
      <c r="C19" s="276" t="s">
        <v>381</v>
      </c>
    </row>
    <row r="20" spans="2:3" x14ac:dyDescent="0.25">
      <c r="B20" s="278"/>
      <c r="C20" s="279"/>
    </row>
    <row r="21" spans="2:3" ht="40.5" customHeight="1" x14ac:dyDescent="0.25">
      <c r="B21" s="280" t="s">
        <v>167</v>
      </c>
      <c r="C21" s="276" t="s">
        <v>368</v>
      </c>
    </row>
    <row r="22" spans="2:3" ht="48.75" customHeight="1" x14ac:dyDescent="0.25">
      <c r="B22" s="281" t="s">
        <v>168</v>
      </c>
      <c r="C22" s="276" t="s">
        <v>388</v>
      </c>
    </row>
    <row r="23" spans="2:3" ht="39.75" customHeight="1" x14ac:dyDescent="0.25">
      <c r="B23" s="281" t="s">
        <v>316</v>
      </c>
      <c r="C23" s="276" t="s">
        <v>317</v>
      </c>
    </row>
    <row r="24" spans="2:3" ht="59.25" customHeight="1" x14ac:dyDescent="0.25">
      <c r="B24" s="280" t="s">
        <v>11</v>
      </c>
      <c r="C24" s="282" t="s">
        <v>173</v>
      </c>
    </row>
    <row r="25" spans="2:3" ht="42" customHeight="1" x14ac:dyDescent="0.25">
      <c r="B25" s="280" t="s">
        <v>303</v>
      </c>
      <c r="C25" s="276" t="s">
        <v>171</v>
      </c>
    </row>
    <row r="26" spans="2:3" ht="45" customHeight="1" x14ac:dyDescent="0.25">
      <c r="B26" s="280" t="s">
        <v>12</v>
      </c>
      <c r="C26" s="276" t="s">
        <v>369</v>
      </c>
    </row>
    <row r="27" spans="2:3" ht="57.75" customHeight="1" x14ac:dyDescent="0.25">
      <c r="B27" s="280" t="s">
        <v>2</v>
      </c>
      <c r="C27" s="276" t="s">
        <v>370</v>
      </c>
    </row>
    <row r="28" spans="2:3" ht="48" customHeight="1" x14ac:dyDescent="0.25">
      <c r="B28" s="280" t="s">
        <v>41</v>
      </c>
      <c r="C28" s="283" t="s">
        <v>371</v>
      </c>
    </row>
    <row r="29" spans="2:3" ht="48.75" customHeight="1" x14ac:dyDescent="0.25">
      <c r="B29" s="280" t="s">
        <v>14</v>
      </c>
      <c r="C29" s="276" t="s">
        <v>323</v>
      </c>
    </row>
    <row r="30" spans="2:3" ht="50.25" customHeight="1" x14ac:dyDescent="0.25">
      <c r="B30" s="280" t="s">
        <v>13</v>
      </c>
      <c r="C30" s="276" t="s">
        <v>396</v>
      </c>
    </row>
    <row r="31" spans="2:3" ht="78.75" customHeight="1" x14ac:dyDescent="0.25">
      <c r="B31" s="281" t="s">
        <v>372</v>
      </c>
      <c r="C31" s="276" t="s">
        <v>382</v>
      </c>
    </row>
    <row r="32" spans="2:3" ht="35.25" customHeight="1" x14ac:dyDescent="0.25">
      <c r="B32" s="280" t="s">
        <v>15</v>
      </c>
      <c r="C32" s="276" t="s">
        <v>32</v>
      </c>
    </row>
    <row r="33" spans="2:3" x14ac:dyDescent="0.25">
      <c r="B33" s="284"/>
      <c r="C33" s="285"/>
    </row>
    <row r="34" spans="2:3" ht="32.25" customHeight="1" x14ac:dyDescent="0.25">
      <c r="B34" s="314" t="s">
        <v>306</v>
      </c>
      <c r="C34" s="318"/>
    </row>
    <row r="35" spans="2:3" ht="409.6" customHeight="1" x14ac:dyDescent="0.25">
      <c r="B35" s="306" t="s">
        <v>324</v>
      </c>
      <c r="C35" s="307"/>
    </row>
    <row r="36" spans="2:3" ht="21" customHeight="1" x14ac:dyDescent="0.25">
      <c r="B36" s="286" t="s">
        <v>298</v>
      </c>
      <c r="C36" s="287" t="s">
        <v>325</v>
      </c>
    </row>
    <row r="37" spans="2:3" ht="18.75" customHeight="1" x14ac:dyDescent="0.25">
      <c r="B37" s="286" t="s">
        <v>212</v>
      </c>
      <c r="C37" s="287" t="s">
        <v>325</v>
      </c>
    </row>
    <row r="38" spans="2:3" ht="18.75" customHeight="1" x14ac:dyDescent="0.25">
      <c r="B38" s="286" t="s">
        <v>25</v>
      </c>
      <c r="C38" s="287" t="s">
        <v>325</v>
      </c>
    </row>
    <row r="39" spans="2:3" ht="57" customHeight="1" x14ac:dyDescent="0.25">
      <c r="B39" s="288" t="s">
        <v>5</v>
      </c>
      <c r="C39" s="289" t="s">
        <v>304</v>
      </c>
    </row>
    <row r="40" spans="2:3" ht="31.5" customHeight="1" x14ac:dyDescent="0.25">
      <c r="B40" s="290" t="s">
        <v>4</v>
      </c>
      <c r="C40" s="296" t="s">
        <v>402</v>
      </c>
    </row>
    <row r="41" spans="2:3" x14ac:dyDescent="0.25">
      <c r="B41" s="291"/>
      <c r="C41" s="291"/>
    </row>
    <row r="42" spans="2:3" ht="154.5" customHeight="1" x14ac:dyDescent="0.25">
      <c r="B42" s="288" t="s">
        <v>26</v>
      </c>
      <c r="C42" s="292" t="s">
        <v>398</v>
      </c>
    </row>
    <row r="43" spans="2:3" ht="129" customHeight="1" x14ac:dyDescent="0.25">
      <c r="B43" s="288" t="s">
        <v>30</v>
      </c>
      <c r="C43" s="289" t="s">
        <v>399</v>
      </c>
    </row>
    <row r="44" spans="2:3" ht="192" customHeight="1" x14ac:dyDescent="0.25">
      <c r="B44" s="288" t="s">
        <v>42</v>
      </c>
      <c r="C44" s="289" t="s">
        <v>326</v>
      </c>
    </row>
    <row r="45" spans="2:3" ht="94.5" customHeight="1" x14ac:dyDescent="0.25">
      <c r="B45" s="293" t="s">
        <v>37</v>
      </c>
      <c r="C45" s="289" t="s">
        <v>172</v>
      </c>
    </row>
    <row r="46" spans="2:3" ht="87" customHeight="1" x14ac:dyDescent="0.25">
      <c r="B46" s="293" t="s">
        <v>18</v>
      </c>
      <c r="C46" s="289" t="s">
        <v>174</v>
      </c>
    </row>
    <row r="47" spans="2:3" ht="24.75" customHeight="1" x14ac:dyDescent="0.25">
      <c r="B47" s="314" t="s">
        <v>305</v>
      </c>
      <c r="C47" s="318"/>
    </row>
    <row r="48" spans="2:3" ht="78.75" customHeight="1" x14ac:dyDescent="0.25">
      <c r="B48" s="330" t="s">
        <v>175</v>
      </c>
      <c r="C48" s="331"/>
    </row>
    <row r="49" spans="2:4" ht="42" customHeight="1" x14ac:dyDescent="0.25">
      <c r="B49" s="308" t="s">
        <v>319</v>
      </c>
      <c r="C49" s="309"/>
      <c r="D49" s="294"/>
    </row>
    <row r="50" spans="2:4" ht="84" customHeight="1" x14ac:dyDescent="0.25">
      <c r="B50" s="310" t="s">
        <v>320</v>
      </c>
      <c r="C50" s="311"/>
      <c r="D50" s="295"/>
    </row>
    <row r="51" spans="2:4" ht="223.5" customHeight="1" x14ac:dyDescent="0.25">
      <c r="B51" s="310" t="s">
        <v>363</v>
      </c>
      <c r="C51" s="311"/>
      <c r="D51" s="295"/>
    </row>
    <row r="52" spans="2:4" ht="107.25" customHeight="1" x14ac:dyDescent="0.25">
      <c r="B52" s="310" t="s">
        <v>364</v>
      </c>
      <c r="C52" s="311"/>
      <c r="D52" s="295"/>
    </row>
    <row r="53" spans="2:4" ht="56.25" customHeight="1" x14ac:dyDescent="0.25">
      <c r="B53" s="310" t="s">
        <v>400</v>
      </c>
      <c r="C53" s="311"/>
      <c r="D53" s="295"/>
    </row>
    <row r="54" spans="2:4" ht="85.5" customHeight="1" x14ac:dyDescent="0.25">
      <c r="B54" s="328" t="s">
        <v>401</v>
      </c>
      <c r="C54" s="329"/>
      <c r="D54" s="295"/>
    </row>
    <row r="55" spans="2:4" ht="24.75" customHeight="1" x14ac:dyDescent="0.25">
      <c r="B55" s="314" t="s">
        <v>318</v>
      </c>
      <c r="C55" s="318"/>
    </row>
    <row r="56" spans="2:4" ht="63.75" customHeight="1" x14ac:dyDescent="0.25">
      <c r="B56" s="326" t="s">
        <v>327</v>
      </c>
      <c r="C56" s="327"/>
    </row>
    <row r="57" spans="2:4" ht="25.5" customHeight="1" x14ac:dyDescent="0.25">
      <c r="B57" s="314" t="s">
        <v>307</v>
      </c>
      <c r="C57" s="318"/>
    </row>
    <row r="58" spans="2:4" ht="57.75" customHeight="1" x14ac:dyDescent="0.25">
      <c r="B58" s="326" t="s">
        <v>328</v>
      </c>
      <c r="C58" s="327"/>
    </row>
    <row r="59" spans="2:4" ht="22.5" customHeight="1" x14ac:dyDescent="0.25">
      <c r="B59" s="314" t="s">
        <v>308</v>
      </c>
      <c r="C59" s="318"/>
    </row>
    <row r="60" spans="2:4" ht="39" customHeight="1" x14ac:dyDescent="0.25">
      <c r="B60" s="326" t="s">
        <v>361</v>
      </c>
      <c r="C60" s="327"/>
    </row>
    <row r="61" spans="2:4" ht="24" customHeight="1" x14ac:dyDescent="0.25">
      <c r="B61" s="314" t="s">
        <v>309</v>
      </c>
      <c r="C61" s="318"/>
    </row>
    <row r="62" spans="2:4" ht="39" customHeight="1" x14ac:dyDescent="0.25">
      <c r="B62" s="326" t="s">
        <v>329</v>
      </c>
      <c r="C62" s="327"/>
    </row>
    <row r="63" spans="2:4" ht="23.25" customHeight="1" x14ac:dyDescent="0.25">
      <c r="B63" s="314" t="s">
        <v>310</v>
      </c>
      <c r="C63" s="318"/>
    </row>
    <row r="64" spans="2:4" ht="57" customHeight="1" x14ac:dyDescent="0.25">
      <c r="B64" s="326" t="s">
        <v>362</v>
      </c>
      <c r="C64" s="327"/>
    </row>
  </sheetData>
  <mergeCells count="31">
    <mergeCell ref="B56:C56"/>
    <mergeCell ref="B47:C47"/>
    <mergeCell ref="B64:C64"/>
    <mergeCell ref="B59:C59"/>
    <mergeCell ref="B60:C60"/>
    <mergeCell ref="B61:C61"/>
    <mergeCell ref="B62:C62"/>
    <mergeCell ref="B63:C63"/>
    <mergeCell ref="B53:C53"/>
    <mergeCell ref="B54:C54"/>
    <mergeCell ref="B51:C51"/>
    <mergeCell ref="B52:C52"/>
    <mergeCell ref="B57:C57"/>
    <mergeCell ref="B58:C58"/>
    <mergeCell ref="B55:C55"/>
    <mergeCell ref="B48:C48"/>
    <mergeCell ref="B35:C35"/>
    <mergeCell ref="B49:C49"/>
    <mergeCell ref="B50:C50"/>
    <mergeCell ref="B2:C2"/>
    <mergeCell ref="B11:C11"/>
    <mergeCell ref="B12:C12"/>
    <mergeCell ref="B34:C34"/>
    <mergeCell ref="B4:C4"/>
    <mergeCell ref="B10:C10"/>
    <mergeCell ref="B3:C3"/>
    <mergeCell ref="B5:C5"/>
    <mergeCell ref="B6:C6"/>
    <mergeCell ref="B7:C7"/>
    <mergeCell ref="B8:C8"/>
    <mergeCell ref="B9:C9"/>
  </mergeCells>
  <pageMargins left="0.7" right="0.7" top="0.75" bottom="0.75" header="0.3" footer="0.3"/>
  <pageSetup paperSize="5" scale="71" fitToHeight="0" orientation="portrait" r:id="rId1"/>
  <rowBreaks count="3" manualBreakCount="3">
    <brk id="10" max="16383" man="1"/>
    <brk id="32" max="16383" man="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autoPageBreaks="0"/>
  </sheetPr>
  <dimension ref="B14:I37"/>
  <sheetViews>
    <sheetView view="pageBreakPreview" zoomScale="70" zoomScaleNormal="100" zoomScaleSheetLayoutView="70" zoomScalePageLayoutView="70" workbookViewId="0">
      <selection activeCell="H37" sqref="H37"/>
    </sheetView>
  </sheetViews>
  <sheetFormatPr defaultColWidth="8.85546875" defaultRowHeight="15" x14ac:dyDescent="0.25"/>
  <cols>
    <col min="7" max="7" width="14.28515625" bestFit="1" customWidth="1"/>
    <col min="8" max="8" width="16.28515625" bestFit="1" customWidth="1"/>
  </cols>
  <sheetData>
    <row r="14" spans="2:2" ht="30" x14ac:dyDescent="0.25">
      <c r="B14" s="183" t="s">
        <v>296</v>
      </c>
    </row>
    <row r="15" spans="2:2" ht="30" x14ac:dyDescent="0.2">
      <c r="B15" s="183" t="s">
        <v>297</v>
      </c>
    </row>
    <row r="17" spans="2:8" x14ac:dyDescent="0.25">
      <c r="B17" s="332">
        <f>'BOE Summary'!$B$2</f>
        <v>0</v>
      </c>
      <c r="C17" s="332"/>
      <c r="D17" s="332"/>
      <c r="E17" s="332"/>
      <c r="F17" s="332"/>
      <c r="G17" s="332"/>
    </row>
    <row r="18" spans="2:8" x14ac:dyDescent="0.25">
      <c r="B18" s="332"/>
      <c r="C18" s="332"/>
      <c r="D18" s="332"/>
      <c r="E18" s="332"/>
      <c r="F18" s="332"/>
      <c r="G18" s="332"/>
    </row>
    <row r="19" spans="2:8" x14ac:dyDescent="0.25">
      <c r="B19" s="332"/>
      <c r="C19" s="332"/>
      <c r="D19" s="332"/>
      <c r="E19" s="332"/>
      <c r="F19" s="332"/>
      <c r="G19" s="332"/>
    </row>
    <row r="20" spans="2:8" ht="15.95" x14ac:dyDescent="0.2">
      <c r="G20" s="185"/>
    </row>
    <row r="21" spans="2:8" ht="15.95" x14ac:dyDescent="0.2">
      <c r="G21" s="185"/>
    </row>
    <row r="31" spans="2:8" x14ac:dyDescent="0.25">
      <c r="H31" s="186">
        <f>'BOE Summary'!$B$3</f>
        <v>0</v>
      </c>
    </row>
    <row r="32" spans="2:8" x14ac:dyDescent="0.25">
      <c r="G32" s="182"/>
    </row>
    <row r="33" spans="6:9" x14ac:dyDescent="0.25">
      <c r="H33" s="182" t="s">
        <v>299</v>
      </c>
    </row>
    <row r="34" spans="6:9" ht="21" x14ac:dyDescent="0.35">
      <c r="F34" s="333" t="s">
        <v>300</v>
      </c>
      <c r="G34" s="333"/>
      <c r="H34" s="333"/>
      <c r="I34" s="184"/>
    </row>
    <row r="35" spans="6:9" ht="18.75" x14ac:dyDescent="0.25">
      <c r="H35" s="196" t="s">
        <v>330</v>
      </c>
    </row>
    <row r="36" spans="6:9" x14ac:dyDescent="0.25">
      <c r="H36" s="195"/>
    </row>
    <row r="37" spans="6:9" x14ac:dyDescent="0.25">
      <c r="H37" s="195"/>
    </row>
  </sheetData>
  <mergeCells count="2">
    <mergeCell ref="B17:G19"/>
    <mergeCell ref="F34:H34"/>
  </mergeCells>
  <printOptions horizontalCentered="1" verticalCentered="1"/>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autoPageBreaks="0"/>
  </sheetPr>
  <dimension ref="A1:G20"/>
  <sheetViews>
    <sheetView view="pageBreakPreview" zoomScaleSheetLayoutView="100" workbookViewId="0">
      <selection activeCell="C12" sqref="C12"/>
    </sheetView>
  </sheetViews>
  <sheetFormatPr defaultColWidth="8.85546875" defaultRowHeight="15" x14ac:dyDescent="0.25"/>
  <cols>
    <col min="1" max="1" width="41.85546875" customWidth="1"/>
    <col min="2" max="2" width="59.85546875" customWidth="1"/>
  </cols>
  <sheetData>
    <row r="1" spans="1:7" ht="32.25" customHeight="1" x14ac:dyDescent="0.2">
      <c r="A1" s="334" t="s">
        <v>313</v>
      </c>
      <c r="B1" s="335"/>
    </row>
    <row r="2" spans="1:7" ht="26.25" customHeight="1" x14ac:dyDescent="0.25">
      <c r="A2" s="219" t="s">
        <v>298</v>
      </c>
      <c r="B2" s="224"/>
    </row>
    <row r="3" spans="1:7" ht="26.25" customHeight="1" x14ac:dyDescent="0.25">
      <c r="A3" s="219" t="s">
        <v>212</v>
      </c>
      <c r="B3" s="225"/>
    </row>
    <row r="4" spans="1:7" ht="28.5" customHeight="1" x14ac:dyDescent="0.25">
      <c r="A4" s="219" t="s">
        <v>302</v>
      </c>
      <c r="B4" s="173"/>
    </row>
    <row r="5" spans="1:7" ht="28.5" customHeight="1" x14ac:dyDescent="0.25">
      <c r="A5" s="219" t="s">
        <v>390</v>
      </c>
      <c r="B5" s="173"/>
    </row>
    <row r="6" spans="1:7" ht="28.5" customHeight="1" x14ac:dyDescent="0.25">
      <c r="A6" s="219" t="s">
        <v>394</v>
      </c>
      <c r="B6" s="173"/>
    </row>
    <row r="7" spans="1:7" ht="30.75" customHeight="1" x14ac:dyDescent="0.25">
      <c r="A7" s="219" t="s">
        <v>165</v>
      </c>
      <c r="B7" s="173"/>
    </row>
    <row r="8" spans="1:7" ht="33.75" customHeight="1" thickBot="1" x14ac:dyDescent="0.3">
      <c r="A8" s="220" t="s">
        <v>379</v>
      </c>
      <c r="B8" s="227"/>
    </row>
    <row r="9" spans="1:7" ht="48" customHeight="1" thickTop="1" x14ac:dyDescent="0.25">
      <c r="A9" s="215" t="s">
        <v>167</v>
      </c>
      <c r="B9" s="172"/>
    </row>
    <row r="10" spans="1:7" ht="27" customHeight="1" x14ac:dyDescent="0.25">
      <c r="A10" s="214" t="s">
        <v>168</v>
      </c>
      <c r="B10" s="221"/>
    </row>
    <row r="11" spans="1:7" ht="38.25" customHeight="1" x14ac:dyDescent="0.25">
      <c r="A11" s="216" t="s">
        <v>316</v>
      </c>
      <c r="B11" s="173"/>
    </row>
    <row r="12" spans="1:7" ht="60.75" customHeight="1" x14ac:dyDescent="0.25">
      <c r="A12" s="214" t="s">
        <v>11</v>
      </c>
      <c r="B12" s="173"/>
    </row>
    <row r="13" spans="1:7" ht="60.75" customHeight="1" x14ac:dyDescent="0.25">
      <c r="A13" s="214" t="s">
        <v>303</v>
      </c>
      <c r="B13" s="173"/>
    </row>
    <row r="14" spans="1:7" ht="60.75" customHeight="1" x14ac:dyDescent="0.25">
      <c r="A14" s="214" t="s">
        <v>12</v>
      </c>
      <c r="B14" s="173"/>
    </row>
    <row r="15" spans="1:7" ht="60.75" customHeight="1" x14ac:dyDescent="0.25">
      <c r="A15" s="214" t="s">
        <v>2</v>
      </c>
      <c r="B15" s="173"/>
      <c r="G15" s="84"/>
    </row>
    <row r="16" spans="1:7" ht="60.75" customHeight="1" x14ac:dyDescent="0.25">
      <c r="A16" s="214" t="s">
        <v>18</v>
      </c>
      <c r="B16" s="173"/>
    </row>
    <row r="17" spans="1:2" ht="57" customHeight="1" x14ac:dyDescent="0.25">
      <c r="A17" s="214" t="s">
        <v>14</v>
      </c>
      <c r="B17" s="173"/>
    </row>
    <row r="18" spans="1:2" ht="66" customHeight="1" x14ac:dyDescent="0.25">
      <c r="A18" s="214" t="s">
        <v>13</v>
      </c>
      <c r="B18" s="173"/>
    </row>
    <row r="19" spans="1:2" ht="60.75" customHeight="1" x14ac:dyDescent="0.25">
      <c r="A19" s="226" t="s">
        <v>176</v>
      </c>
      <c r="B19" s="173"/>
    </row>
    <row r="20" spans="1:2" ht="60.75" customHeight="1" thickBot="1" x14ac:dyDescent="0.3">
      <c r="A20" s="217" t="s">
        <v>15</v>
      </c>
      <c r="B20" s="174"/>
    </row>
  </sheetData>
  <mergeCells count="1">
    <mergeCell ref="A1:B1"/>
  </mergeCells>
  <pageMargins left="0.7" right="0.7" top="0.75" bottom="0.75" header="0.3" footer="0.3"/>
  <pageSetup paperSize="5"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Data!$B$8:$B$12</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pageSetUpPr fitToPage="1"/>
  </sheetPr>
  <dimension ref="A1:U85"/>
  <sheetViews>
    <sheetView view="pageBreakPreview" zoomScale="90" zoomScaleSheetLayoutView="90" workbookViewId="0">
      <selection activeCell="C71" sqref="C71"/>
    </sheetView>
  </sheetViews>
  <sheetFormatPr defaultColWidth="8.85546875" defaultRowHeight="15.75" x14ac:dyDescent="0.25"/>
  <cols>
    <col min="1" max="1" width="12.28515625" style="1" customWidth="1"/>
    <col min="2" max="2" width="41.140625" style="1" customWidth="1"/>
    <col min="3" max="3" width="10.28515625" style="1" customWidth="1"/>
    <col min="4" max="4" width="17.42578125" style="1" customWidth="1"/>
    <col min="5" max="5" width="16.28515625" style="3" bestFit="1" customWidth="1"/>
    <col min="6" max="6" width="16.28515625" style="1" bestFit="1" customWidth="1"/>
    <col min="7" max="7" width="18.140625" style="1" customWidth="1"/>
    <col min="8" max="8" width="19.140625" style="1" customWidth="1"/>
    <col min="9" max="9" width="18.140625" style="1" customWidth="1"/>
    <col min="10" max="10" width="17.7109375" style="1" customWidth="1"/>
    <col min="11" max="11" width="13.28515625" style="1" customWidth="1"/>
    <col min="12" max="12" width="11.42578125" style="1" customWidth="1"/>
    <col min="13" max="13" width="10.42578125" style="1" customWidth="1"/>
    <col min="14" max="14" width="11.85546875" style="1" customWidth="1"/>
    <col min="15" max="19" width="12.140625" style="1" customWidth="1"/>
    <col min="20" max="20" width="12.140625" style="20" customWidth="1"/>
    <col min="21" max="25" width="11.42578125" style="1" customWidth="1"/>
    <col min="26" max="16384" width="8.85546875" style="1"/>
  </cols>
  <sheetData>
    <row r="1" spans="1:21" ht="31.5" customHeight="1" x14ac:dyDescent="0.2">
      <c r="A1" s="338" t="s">
        <v>233</v>
      </c>
      <c r="B1" s="338"/>
      <c r="C1" s="338"/>
      <c r="D1" s="338"/>
      <c r="E1" s="338"/>
      <c r="F1" s="338"/>
      <c r="G1" s="338"/>
      <c r="H1" s="338"/>
      <c r="I1" s="338"/>
      <c r="J1" s="338"/>
    </row>
    <row r="2" spans="1:21" ht="25.5" customHeight="1" x14ac:dyDescent="0.2">
      <c r="B2" s="24" t="s">
        <v>34</v>
      </c>
      <c r="C2" s="342">
        <f>'BOE Summary'!$B$2</f>
        <v>0</v>
      </c>
      <c r="D2" s="343"/>
      <c r="E2" s="343"/>
      <c r="F2" s="343"/>
      <c r="G2" s="343"/>
      <c r="H2" s="343"/>
      <c r="I2" s="343"/>
      <c r="J2" s="344"/>
    </row>
    <row r="3" spans="1:21" ht="33.75" customHeight="1" x14ac:dyDescent="0.55000000000000004">
      <c r="A3" s="15"/>
      <c r="B3" s="83"/>
      <c r="C3" s="15"/>
      <c r="D3" s="15"/>
      <c r="E3" s="15"/>
      <c r="F3" s="15"/>
      <c r="H3" s="341" t="s">
        <v>24</v>
      </c>
      <c r="I3" s="341"/>
      <c r="J3" s="234">
        <f>'BOE Summary'!$B$3</f>
        <v>0</v>
      </c>
    </row>
    <row r="4" spans="1:21" ht="18" x14ac:dyDescent="0.25">
      <c r="A4" s="6"/>
      <c r="B4" s="339" t="s">
        <v>25</v>
      </c>
      <c r="C4" s="339"/>
      <c r="D4" s="340"/>
      <c r="E4" s="139">
        <f>'BOE Summary'!$B$10</f>
        <v>0</v>
      </c>
    </row>
    <row r="5" spans="1:21" ht="18" x14ac:dyDescent="0.25">
      <c r="A5" s="6"/>
      <c r="B5" s="5"/>
      <c r="C5" s="5"/>
      <c r="D5" s="5"/>
      <c r="E5" s="2"/>
    </row>
    <row r="6" spans="1:21" s="14" customFormat="1" ht="21.75" customHeight="1" x14ac:dyDescent="0.25">
      <c r="D6" s="228" t="s">
        <v>5</v>
      </c>
      <c r="E6" s="145"/>
      <c r="F6" s="146"/>
      <c r="G6" s="146"/>
      <c r="H6" s="146"/>
      <c r="I6" s="146"/>
      <c r="J6" s="26"/>
      <c r="O6" s="233"/>
      <c r="T6" s="20"/>
    </row>
    <row r="7" spans="1:21" ht="24.75" customHeight="1" thickBot="1" x14ac:dyDescent="0.3">
      <c r="B7" s="59" t="s">
        <v>23</v>
      </c>
      <c r="C7" s="59"/>
      <c r="D7" s="179" t="s">
        <v>4</v>
      </c>
      <c r="E7" s="180"/>
      <c r="F7" s="181"/>
      <c r="G7" s="181"/>
      <c r="H7" s="181"/>
      <c r="I7" s="181"/>
      <c r="J7" s="21"/>
      <c r="Q7" s="231" t="s">
        <v>43</v>
      </c>
    </row>
    <row r="8" spans="1:21" ht="29.25" customHeight="1" thickBot="1" x14ac:dyDescent="0.25">
      <c r="B8" s="51" t="s">
        <v>26</v>
      </c>
      <c r="C8" s="44" t="s">
        <v>36</v>
      </c>
      <c r="D8" s="137"/>
      <c r="E8" s="138"/>
      <c r="F8" s="138"/>
      <c r="G8" s="138"/>
      <c r="H8" s="138"/>
      <c r="I8" s="250"/>
      <c r="J8" s="251" t="s">
        <v>6</v>
      </c>
      <c r="L8" s="42">
        <f>E8</f>
        <v>0</v>
      </c>
      <c r="M8" s="42">
        <f>L8+1</f>
        <v>1</v>
      </c>
      <c r="N8" s="42">
        <f t="shared" ref="N8:P8" si="0">M8+1</f>
        <v>2</v>
      </c>
      <c r="O8" s="42">
        <f t="shared" si="0"/>
        <v>3</v>
      </c>
      <c r="P8" s="42">
        <f t="shared" si="0"/>
        <v>4</v>
      </c>
      <c r="Q8" s="232" t="s">
        <v>35</v>
      </c>
    </row>
    <row r="9" spans="1:21" s="14" customFormat="1" ht="24.75" customHeight="1" x14ac:dyDescent="0.25">
      <c r="A9" s="56" t="s">
        <v>0</v>
      </c>
      <c r="B9" s="57"/>
      <c r="C9" s="57"/>
      <c r="D9" s="238"/>
      <c r="E9" s="53"/>
      <c r="F9" s="57"/>
      <c r="G9" s="57"/>
      <c r="H9" s="57"/>
      <c r="I9" s="57"/>
      <c r="J9" s="54"/>
      <c r="L9" s="19"/>
      <c r="M9" s="19"/>
      <c r="N9" s="19"/>
      <c r="O9" s="19"/>
      <c r="P9" s="19"/>
      <c r="Q9" s="20"/>
      <c r="T9" s="20"/>
    </row>
    <row r="10" spans="1:21" ht="12.75" customHeight="1" x14ac:dyDescent="0.2">
      <c r="B10" s="242"/>
      <c r="C10" s="103" t="str">
        <f t="shared" ref="C10:C16" si="1">IFERROR(D10/D$17,"-")</f>
        <v>-</v>
      </c>
      <c r="D10" s="87"/>
      <c r="E10" s="39">
        <f>ROUNDUP($D10*L10*POWER((1+E$6),(E$8-$D$8)),0)</f>
        <v>0</v>
      </c>
      <c r="F10" s="39">
        <f t="shared" ref="F10:I10" si="2">ROUNDUP($D10*M10*POWER((1+F$6),(F$8-$D$8)),0)</f>
        <v>0</v>
      </c>
      <c r="G10" s="39">
        <f t="shared" si="2"/>
        <v>0</v>
      </c>
      <c r="H10" s="39">
        <f t="shared" si="2"/>
        <v>0</v>
      </c>
      <c r="I10" s="40">
        <f t="shared" si="2"/>
        <v>0</v>
      </c>
      <c r="J10" s="40">
        <f>SUM(E10:I10)</f>
        <v>0</v>
      </c>
      <c r="K10" s="22"/>
      <c r="L10" s="146"/>
      <c r="M10" s="146"/>
      <c r="N10" s="146"/>
      <c r="O10" s="146"/>
      <c r="P10" s="146"/>
      <c r="Q10" s="54" t="str">
        <f t="shared" ref="Q10:Q16" si="3">IF(SUM(L10:P10)=100%,"100%",IF(SUM(L10:P10)=0,"0%","error"))</f>
        <v>0%</v>
      </c>
      <c r="U10" s="1" t="str">
        <f>IF(SUM(L10:P10)&lt;100,"","error")</f>
        <v/>
      </c>
    </row>
    <row r="11" spans="1:21" ht="15" x14ac:dyDescent="0.2">
      <c r="B11" s="242"/>
      <c r="C11" s="103" t="str">
        <f t="shared" si="1"/>
        <v>-</v>
      </c>
      <c r="D11" s="87"/>
      <c r="E11" s="39">
        <f t="shared" ref="E11:E16" si="4">ROUNDUP($D11*L11*POWER((1+E$6),(E$8-$D$8)),0)</f>
        <v>0</v>
      </c>
      <c r="F11" s="39">
        <f t="shared" ref="F11:F16" si="5">ROUNDUP($D11*M11*POWER((1+F$6),(F$8-$D$8)),0)</f>
        <v>0</v>
      </c>
      <c r="G11" s="39">
        <f t="shared" ref="G11:G16" si="6">ROUNDUP($D11*N11*POWER((1+G$6),(G$8-$D$8)),0)</f>
        <v>0</v>
      </c>
      <c r="H11" s="39">
        <f t="shared" ref="H11:H16" si="7">ROUNDUP($D11*O11*POWER((1+H$6),(H$8-$D$8)),0)</f>
        <v>0</v>
      </c>
      <c r="I11" s="40">
        <f t="shared" ref="I11:I16" si="8">ROUNDUP($D11*P11*POWER((1+I$6),(I$8-$D$8)),0)</f>
        <v>0</v>
      </c>
      <c r="J11" s="40">
        <f t="shared" ref="J11:J16" si="9">SUM(E11:I11)</f>
        <v>0</v>
      </c>
      <c r="L11" s="146"/>
      <c r="M11" s="146"/>
      <c r="N11" s="146"/>
      <c r="O11" s="146"/>
      <c r="P11" s="146"/>
      <c r="Q11" s="54" t="str">
        <f t="shared" si="3"/>
        <v>0%</v>
      </c>
    </row>
    <row r="12" spans="1:21" ht="15" x14ac:dyDescent="0.2">
      <c r="B12" s="242"/>
      <c r="C12" s="103" t="str">
        <f t="shared" si="1"/>
        <v>-</v>
      </c>
      <c r="D12" s="87"/>
      <c r="E12" s="39">
        <f t="shared" si="4"/>
        <v>0</v>
      </c>
      <c r="F12" s="39">
        <f t="shared" si="5"/>
        <v>0</v>
      </c>
      <c r="G12" s="39">
        <f t="shared" si="6"/>
        <v>0</v>
      </c>
      <c r="H12" s="39">
        <f t="shared" si="7"/>
        <v>0</v>
      </c>
      <c r="I12" s="40">
        <f t="shared" si="8"/>
        <v>0</v>
      </c>
      <c r="J12" s="40">
        <f t="shared" si="9"/>
        <v>0</v>
      </c>
      <c r="L12" s="146"/>
      <c r="M12" s="146"/>
      <c r="N12" s="146"/>
      <c r="O12" s="146"/>
      <c r="P12" s="146"/>
      <c r="Q12" s="54" t="str">
        <f t="shared" si="3"/>
        <v>0%</v>
      </c>
    </row>
    <row r="13" spans="1:21" ht="15" x14ac:dyDescent="0.2">
      <c r="B13" s="242"/>
      <c r="C13" s="103" t="str">
        <f t="shared" si="1"/>
        <v>-</v>
      </c>
      <c r="D13" s="87"/>
      <c r="E13" s="39">
        <f t="shared" si="4"/>
        <v>0</v>
      </c>
      <c r="F13" s="39">
        <f t="shared" si="5"/>
        <v>0</v>
      </c>
      <c r="G13" s="39">
        <f t="shared" si="6"/>
        <v>0</v>
      </c>
      <c r="H13" s="39">
        <f t="shared" si="7"/>
        <v>0</v>
      </c>
      <c r="I13" s="40">
        <f t="shared" si="8"/>
        <v>0</v>
      </c>
      <c r="J13" s="40">
        <f t="shared" si="9"/>
        <v>0</v>
      </c>
      <c r="L13" s="146"/>
      <c r="M13" s="146"/>
      <c r="N13" s="146"/>
      <c r="O13" s="146"/>
      <c r="P13" s="146"/>
      <c r="Q13" s="54" t="str">
        <f t="shared" si="3"/>
        <v>0%</v>
      </c>
    </row>
    <row r="14" spans="1:21" ht="15" x14ac:dyDescent="0.2">
      <c r="B14" s="242"/>
      <c r="C14" s="103" t="str">
        <f t="shared" si="1"/>
        <v>-</v>
      </c>
      <c r="D14" s="87"/>
      <c r="E14" s="39">
        <f t="shared" si="4"/>
        <v>0</v>
      </c>
      <c r="F14" s="39">
        <f t="shared" si="5"/>
        <v>0</v>
      </c>
      <c r="G14" s="39">
        <f t="shared" si="6"/>
        <v>0</v>
      </c>
      <c r="H14" s="39">
        <f t="shared" si="7"/>
        <v>0</v>
      </c>
      <c r="I14" s="40">
        <f t="shared" si="8"/>
        <v>0</v>
      </c>
      <c r="J14" s="40">
        <f t="shared" si="9"/>
        <v>0</v>
      </c>
      <c r="L14" s="146"/>
      <c r="M14" s="146"/>
      <c r="N14" s="146"/>
      <c r="O14" s="146"/>
      <c r="P14" s="146"/>
      <c r="Q14" s="54" t="str">
        <f t="shared" si="3"/>
        <v>0%</v>
      </c>
    </row>
    <row r="15" spans="1:21" ht="15" x14ac:dyDescent="0.2">
      <c r="B15" s="242"/>
      <c r="C15" s="103" t="str">
        <f t="shared" si="1"/>
        <v>-</v>
      </c>
      <c r="D15" s="87"/>
      <c r="E15" s="39">
        <f t="shared" si="4"/>
        <v>0</v>
      </c>
      <c r="F15" s="39">
        <f t="shared" si="5"/>
        <v>0</v>
      </c>
      <c r="G15" s="39">
        <f t="shared" si="6"/>
        <v>0</v>
      </c>
      <c r="H15" s="39">
        <f t="shared" si="7"/>
        <v>0</v>
      </c>
      <c r="I15" s="40">
        <f t="shared" si="8"/>
        <v>0</v>
      </c>
      <c r="J15" s="40">
        <f t="shared" si="9"/>
        <v>0</v>
      </c>
      <c r="L15" s="146"/>
      <c r="M15" s="146"/>
      <c r="N15" s="146"/>
      <c r="O15" s="146"/>
      <c r="P15" s="146"/>
      <c r="Q15" s="54" t="str">
        <f t="shared" si="3"/>
        <v>0%</v>
      </c>
    </row>
    <row r="16" spans="1:21" thickBot="1" x14ac:dyDescent="0.25">
      <c r="B16" s="242"/>
      <c r="C16" s="103" t="str">
        <f t="shared" si="1"/>
        <v>-</v>
      </c>
      <c r="D16" s="88"/>
      <c r="E16" s="39">
        <f t="shared" si="4"/>
        <v>0</v>
      </c>
      <c r="F16" s="39">
        <f t="shared" si="5"/>
        <v>0</v>
      </c>
      <c r="G16" s="39">
        <f t="shared" si="6"/>
        <v>0</v>
      </c>
      <c r="H16" s="39">
        <f t="shared" si="7"/>
        <v>0</v>
      </c>
      <c r="I16" s="40">
        <f t="shared" si="8"/>
        <v>0</v>
      </c>
      <c r="J16" s="246">
        <f t="shared" si="9"/>
        <v>0</v>
      </c>
      <c r="L16" s="146"/>
      <c r="M16" s="146"/>
      <c r="N16" s="146"/>
      <c r="O16" s="146"/>
      <c r="P16" s="146"/>
      <c r="Q16" s="54" t="str">
        <f t="shared" si="3"/>
        <v>0%</v>
      </c>
    </row>
    <row r="17" spans="1:17" ht="16.5" thickBot="1" x14ac:dyDescent="0.3">
      <c r="B17" s="5" t="s">
        <v>193</v>
      </c>
      <c r="C17" s="75" t="str">
        <f>IFERROR(D17/D17,"-")</f>
        <v>-</v>
      </c>
      <c r="D17" s="33">
        <f t="shared" ref="D17:J17" si="10">SUM(D10:D16)</f>
        <v>0</v>
      </c>
      <c r="E17" s="34">
        <f>SUM(E10:E16)</f>
        <v>0</v>
      </c>
      <c r="F17" s="34">
        <f t="shared" si="10"/>
        <v>0</v>
      </c>
      <c r="G17" s="34">
        <f t="shared" si="10"/>
        <v>0</v>
      </c>
      <c r="H17" s="34">
        <f t="shared" si="10"/>
        <v>0</v>
      </c>
      <c r="I17" s="34">
        <f t="shared" si="10"/>
        <v>0</v>
      </c>
      <c r="J17" s="249">
        <f t="shared" si="10"/>
        <v>0</v>
      </c>
      <c r="L17" s="147"/>
      <c r="M17" s="147"/>
      <c r="N17" s="147"/>
      <c r="O17" s="147"/>
      <c r="P17" s="147"/>
      <c r="Q17" s="26"/>
    </row>
    <row r="18" spans="1:17" x14ac:dyDescent="0.2">
      <c r="B18" s="4"/>
      <c r="C18" s="4"/>
      <c r="D18" s="27"/>
      <c r="E18" s="23"/>
      <c r="F18" s="14"/>
      <c r="G18" s="14"/>
      <c r="H18" s="14"/>
      <c r="I18" s="14"/>
      <c r="J18" s="20"/>
      <c r="L18" s="147"/>
      <c r="M18" s="147"/>
      <c r="N18" s="147"/>
      <c r="O18" s="147"/>
      <c r="P18" s="147"/>
      <c r="Q18" s="26"/>
    </row>
    <row r="19" spans="1:17" ht="30" x14ac:dyDescent="0.2">
      <c r="A19" s="56" t="s">
        <v>27</v>
      </c>
      <c r="B19" s="46"/>
      <c r="C19" s="193" t="s">
        <v>314</v>
      </c>
      <c r="D19" s="55"/>
      <c r="E19" s="56"/>
      <c r="F19" s="57"/>
      <c r="G19" s="57"/>
      <c r="H19" s="57"/>
      <c r="I19" s="57"/>
      <c r="J19" s="54"/>
      <c r="L19" s="147"/>
      <c r="M19" s="147"/>
      <c r="N19" s="147"/>
      <c r="O19" s="147"/>
      <c r="P19" s="147"/>
      <c r="Q19" s="26"/>
    </row>
    <row r="20" spans="1:17" ht="15" x14ac:dyDescent="0.2">
      <c r="B20" s="244"/>
      <c r="C20" s="103" t="str">
        <f>IFERROR(D20/D17,"-")</f>
        <v>-</v>
      </c>
      <c r="D20" s="87"/>
      <c r="E20" s="39">
        <f>ROUNDUP($D20*L20*POWER((1+E$6),(E$8-$D$8)),0)</f>
        <v>0</v>
      </c>
      <c r="F20" s="39">
        <f t="shared" ref="F20:F23" si="11">ROUNDUP($D20*M20*POWER((1+F$6),(F$8-$D$8)),0)</f>
        <v>0</v>
      </c>
      <c r="G20" s="39">
        <f t="shared" ref="G20:G23" si="12">ROUNDUP($D20*N20*POWER((1+G$6),(G$8-$D$8)),0)</f>
        <v>0</v>
      </c>
      <c r="H20" s="39">
        <f t="shared" ref="H20:H23" si="13">ROUNDUP($D20*O20*POWER((1+H$6),(H$8-$D$8)),0)</f>
        <v>0</v>
      </c>
      <c r="I20" s="40">
        <f t="shared" ref="I20:I23" si="14">ROUNDUP($D20*P20*POWER((1+I$6),(I$8-$D$8)),0)</f>
        <v>0</v>
      </c>
      <c r="J20" s="40">
        <f t="shared" ref="J20:J23" si="15">SUM(E20:I20)</f>
        <v>0</v>
      </c>
      <c r="L20" s="146"/>
      <c r="M20" s="146"/>
      <c r="N20" s="146"/>
      <c r="O20" s="146"/>
      <c r="P20" s="146"/>
      <c r="Q20" s="54" t="str">
        <f t="shared" ref="Q20:Q23" si="16">IF(SUM(L20:P20)=100%,"100%",IF(SUM(L20:P20)=0,"0%","error"))</f>
        <v>0%</v>
      </c>
    </row>
    <row r="21" spans="1:17" ht="15" x14ac:dyDescent="0.2">
      <c r="B21" s="242"/>
      <c r="C21" s="103" t="str">
        <f>IFERROR(D21/D17,"-")</f>
        <v>-</v>
      </c>
      <c r="D21" s="87"/>
      <c r="E21" s="39">
        <f t="shared" ref="E21:E23" si="17">ROUNDUP($D21*L21*POWER((1+E$6),(E$8-$D$8)),0)</f>
        <v>0</v>
      </c>
      <c r="F21" s="39">
        <f t="shared" si="11"/>
        <v>0</v>
      </c>
      <c r="G21" s="39">
        <f t="shared" si="12"/>
        <v>0</v>
      </c>
      <c r="H21" s="39">
        <f t="shared" si="13"/>
        <v>0</v>
      </c>
      <c r="I21" s="40">
        <f t="shared" si="14"/>
        <v>0</v>
      </c>
      <c r="J21" s="40">
        <f t="shared" si="15"/>
        <v>0</v>
      </c>
      <c r="L21" s="146"/>
      <c r="M21" s="146"/>
      <c r="N21" s="146"/>
      <c r="O21" s="146"/>
      <c r="P21" s="146"/>
      <c r="Q21" s="54" t="str">
        <f t="shared" si="16"/>
        <v>0%</v>
      </c>
    </row>
    <row r="22" spans="1:17" ht="15" x14ac:dyDescent="0.2">
      <c r="B22" s="242"/>
      <c r="C22" s="103" t="str">
        <f>IFERROR(D22/D17,"-")</f>
        <v>-</v>
      </c>
      <c r="D22" s="87"/>
      <c r="E22" s="39">
        <f t="shared" si="17"/>
        <v>0</v>
      </c>
      <c r="F22" s="39">
        <f t="shared" si="11"/>
        <v>0</v>
      </c>
      <c r="G22" s="39">
        <f t="shared" si="12"/>
        <v>0</v>
      </c>
      <c r="H22" s="39">
        <f t="shared" si="13"/>
        <v>0</v>
      </c>
      <c r="I22" s="40">
        <f t="shared" si="14"/>
        <v>0</v>
      </c>
      <c r="J22" s="40">
        <f t="shared" si="15"/>
        <v>0</v>
      </c>
      <c r="L22" s="146"/>
      <c r="M22" s="146"/>
      <c r="N22" s="146"/>
      <c r="O22" s="146"/>
      <c r="P22" s="146"/>
      <c r="Q22" s="54" t="str">
        <f t="shared" si="16"/>
        <v>0%</v>
      </c>
    </row>
    <row r="23" spans="1:17" thickBot="1" x14ac:dyDescent="0.25">
      <c r="B23" s="242"/>
      <c r="C23" s="103" t="str">
        <f>IFERROR(D23/D17,"-")</f>
        <v>-</v>
      </c>
      <c r="D23" s="88"/>
      <c r="E23" s="39">
        <f t="shared" si="17"/>
        <v>0</v>
      </c>
      <c r="F23" s="39">
        <f t="shared" si="11"/>
        <v>0</v>
      </c>
      <c r="G23" s="39">
        <f t="shared" si="12"/>
        <v>0</v>
      </c>
      <c r="H23" s="39">
        <f t="shared" si="13"/>
        <v>0</v>
      </c>
      <c r="I23" s="246">
        <f t="shared" si="14"/>
        <v>0</v>
      </c>
      <c r="J23" s="246">
        <f t="shared" si="15"/>
        <v>0</v>
      </c>
      <c r="L23" s="146"/>
      <c r="M23" s="146"/>
      <c r="N23" s="146"/>
      <c r="O23" s="146"/>
      <c r="P23" s="146"/>
      <c r="Q23" s="54" t="str">
        <f t="shared" si="16"/>
        <v>0%</v>
      </c>
    </row>
    <row r="24" spans="1:17" ht="16.5" thickBot="1" x14ac:dyDescent="0.3">
      <c r="B24" s="5" t="s">
        <v>193</v>
      </c>
      <c r="C24" s="75" t="str">
        <f>IFERROR(D24/D17,"-")</f>
        <v>-</v>
      </c>
      <c r="D24" s="33">
        <f>SUM(D20:D23)</f>
        <v>0</v>
      </c>
      <c r="E24" s="34">
        <f t="shared" ref="E24:J24" si="18">SUM(E20:E23)</f>
        <v>0</v>
      </c>
      <c r="F24" s="34">
        <f t="shared" si="18"/>
        <v>0</v>
      </c>
      <c r="G24" s="34">
        <f t="shared" si="18"/>
        <v>0</v>
      </c>
      <c r="H24" s="34">
        <f t="shared" si="18"/>
        <v>0</v>
      </c>
      <c r="I24" s="34">
        <f t="shared" si="18"/>
        <v>0</v>
      </c>
      <c r="J24" s="249">
        <f t="shared" si="18"/>
        <v>0</v>
      </c>
      <c r="L24" s="147"/>
      <c r="M24" s="147"/>
      <c r="N24" s="147"/>
      <c r="O24" s="147"/>
      <c r="P24" s="147"/>
      <c r="Q24" s="26"/>
    </row>
    <row r="25" spans="1:17" x14ac:dyDescent="0.25">
      <c r="B25" s="5"/>
      <c r="C25" s="5"/>
      <c r="D25" s="27"/>
      <c r="E25" s="23"/>
      <c r="F25" s="14"/>
      <c r="G25" s="14"/>
      <c r="H25" s="14"/>
      <c r="I25" s="14"/>
      <c r="J25" s="20"/>
      <c r="L25" s="147"/>
      <c r="M25" s="147"/>
      <c r="N25" s="147"/>
      <c r="O25" s="147"/>
      <c r="P25" s="147"/>
      <c r="Q25" s="26"/>
    </row>
    <row r="26" spans="1:17" ht="16.5" thickBot="1" x14ac:dyDescent="0.25">
      <c r="A26" s="46"/>
      <c r="B26" s="48" t="s">
        <v>374</v>
      </c>
      <c r="C26" s="46"/>
      <c r="D26" s="241">
        <f>D17+D24</f>
        <v>0</v>
      </c>
      <c r="E26" s="23"/>
      <c r="F26" s="14"/>
      <c r="G26" s="14"/>
      <c r="H26" s="14"/>
      <c r="I26" s="14"/>
      <c r="J26" s="20"/>
      <c r="L26" s="147"/>
      <c r="M26" s="147"/>
      <c r="N26" s="147"/>
      <c r="O26" s="147"/>
      <c r="P26" s="147"/>
      <c r="Q26" s="26"/>
    </row>
    <row r="27" spans="1:17" x14ac:dyDescent="0.25">
      <c r="B27" s="13"/>
      <c r="C27" s="13"/>
      <c r="D27" s="27"/>
      <c r="E27" s="23"/>
      <c r="F27" s="14"/>
      <c r="G27" s="14"/>
      <c r="H27" s="14"/>
      <c r="I27" s="14"/>
      <c r="J27" s="20"/>
      <c r="L27" s="147"/>
      <c r="M27" s="147"/>
      <c r="N27" s="147"/>
      <c r="O27" s="147"/>
      <c r="P27" s="147"/>
      <c r="Q27" s="26"/>
    </row>
    <row r="28" spans="1:17" x14ac:dyDescent="0.25">
      <c r="A28" s="45" t="s">
        <v>16</v>
      </c>
      <c r="B28" s="47"/>
      <c r="C28" s="54" t="s">
        <v>315</v>
      </c>
      <c r="D28" s="55"/>
      <c r="E28" s="56"/>
      <c r="F28" s="57"/>
      <c r="G28" s="57"/>
      <c r="H28" s="58"/>
      <c r="I28" s="58"/>
      <c r="J28" s="54"/>
      <c r="L28" s="147"/>
      <c r="M28" s="147"/>
      <c r="N28" s="147"/>
      <c r="O28" s="147"/>
      <c r="P28" s="147"/>
      <c r="Q28" s="26"/>
    </row>
    <row r="29" spans="1:17" ht="15" x14ac:dyDescent="0.2">
      <c r="B29" s="235" t="s">
        <v>46</v>
      </c>
      <c r="C29" s="103" t="str">
        <f>IFERROR(D29/D26,"-")</f>
        <v>-</v>
      </c>
      <c r="D29" s="87"/>
      <c r="E29" s="39">
        <f t="shared" ref="E29:E32" si="19">ROUNDUP($D29*L29*POWER((1+E$6),(E$8-$D$8)),0)</f>
        <v>0</v>
      </c>
      <c r="F29" s="39">
        <f t="shared" ref="F29:F32" si="20">ROUNDUP($D29*M29*POWER((1+F$6),(F$8-$D$8)),0)</f>
        <v>0</v>
      </c>
      <c r="G29" s="39">
        <f t="shared" ref="G29:G32" si="21">ROUNDUP($D29*N29*POWER((1+G$6),(G$8-$D$8)),0)</f>
        <v>0</v>
      </c>
      <c r="H29" s="39">
        <f t="shared" ref="H29:H32" si="22">ROUNDUP($D29*O29*POWER((1+H$6),(H$8-$D$8)),0)</f>
        <v>0</v>
      </c>
      <c r="I29" s="40">
        <f t="shared" ref="I29:I32" si="23">ROUNDUP($D29*P29*POWER((1+I$6),(I$8-$D$8)),0)</f>
        <v>0</v>
      </c>
      <c r="J29" s="40">
        <f t="shared" ref="J29:J32" si="24">SUM(E29:I29)</f>
        <v>0</v>
      </c>
      <c r="L29" s="146"/>
      <c r="M29" s="146"/>
      <c r="N29" s="146"/>
      <c r="O29" s="146"/>
      <c r="P29" s="146"/>
      <c r="Q29" s="54" t="str">
        <f t="shared" ref="Q29:Q32" si="25">IF(SUM(L29:P29)=100%,"100%",IF(SUM(L29:P29)=0,"0%","error"))</f>
        <v>0%</v>
      </c>
    </row>
    <row r="30" spans="1:17" ht="15" x14ac:dyDescent="0.2">
      <c r="B30" s="235" t="s">
        <v>50</v>
      </c>
      <c r="C30" s="103" t="str">
        <f>IFERROR(D30/D26,"-")</f>
        <v>-</v>
      </c>
      <c r="D30" s="87"/>
      <c r="E30" s="39">
        <f t="shared" si="19"/>
        <v>0</v>
      </c>
      <c r="F30" s="39">
        <f t="shared" si="20"/>
        <v>0</v>
      </c>
      <c r="G30" s="39">
        <f t="shared" si="21"/>
        <v>0</v>
      </c>
      <c r="H30" s="39">
        <f t="shared" si="22"/>
        <v>0</v>
      </c>
      <c r="I30" s="40">
        <f t="shared" si="23"/>
        <v>0</v>
      </c>
      <c r="J30" s="40">
        <f t="shared" si="24"/>
        <v>0</v>
      </c>
      <c r="L30" s="146"/>
      <c r="M30" s="146"/>
      <c r="N30" s="146"/>
      <c r="O30" s="146"/>
      <c r="P30" s="146"/>
      <c r="Q30" s="54" t="str">
        <f t="shared" si="25"/>
        <v>0%</v>
      </c>
    </row>
    <row r="31" spans="1:17" ht="15" x14ac:dyDescent="0.2">
      <c r="B31" s="235" t="s">
        <v>47</v>
      </c>
      <c r="C31" s="103" t="str">
        <f>IFERROR(D31/D26,"-")</f>
        <v>-</v>
      </c>
      <c r="D31" s="87"/>
      <c r="E31" s="39">
        <f t="shared" si="19"/>
        <v>0</v>
      </c>
      <c r="F31" s="39">
        <f t="shared" si="20"/>
        <v>0</v>
      </c>
      <c r="G31" s="39">
        <f t="shared" si="21"/>
        <v>0</v>
      </c>
      <c r="H31" s="39">
        <f t="shared" si="22"/>
        <v>0</v>
      </c>
      <c r="I31" s="40">
        <f t="shared" si="23"/>
        <v>0</v>
      </c>
      <c r="J31" s="40">
        <f t="shared" si="24"/>
        <v>0</v>
      </c>
      <c r="L31" s="146"/>
      <c r="M31" s="146"/>
      <c r="N31" s="146"/>
      <c r="O31" s="146"/>
      <c r="P31" s="146"/>
      <c r="Q31" s="54" t="str">
        <f t="shared" si="25"/>
        <v>0%</v>
      </c>
    </row>
    <row r="32" spans="1:17" thickBot="1" x14ac:dyDescent="0.25">
      <c r="B32" s="242"/>
      <c r="C32" s="103" t="str">
        <f>IFERROR(D32/D26,"-")</f>
        <v>-</v>
      </c>
      <c r="D32" s="88"/>
      <c r="E32" s="39">
        <f t="shared" si="19"/>
        <v>0</v>
      </c>
      <c r="F32" s="39">
        <f t="shared" si="20"/>
        <v>0</v>
      </c>
      <c r="G32" s="39">
        <f t="shared" si="21"/>
        <v>0</v>
      </c>
      <c r="H32" s="39">
        <f t="shared" si="22"/>
        <v>0</v>
      </c>
      <c r="I32" s="246">
        <f t="shared" si="23"/>
        <v>0</v>
      </c>
      <c r="J32" s="246">
        <f t="shared" si="24"/>
        <v>0</v>
      </c>
      <c r="L32" s="146"/>
      <c r="M32" s="146"/>
      <c r="N32" s="146"/>
      <c r="O32" s="146"/>
      <c r="P32" s="146"/>
      <c r="Q32" s="54" t="str">
        <f t="shared" si="25"/>
        <v>0%</v>
      </c>
    </row>
    <row r="33" spans="1:17" ht="16.5" thickBot="1" x14ac:dyDescent="0.3">
      <c r="B33" s="5" t="s">
        <v>193</v>
      </c>
      <c r="C33" s="175" t="str">
        <f>IFERROR(D33/D26,"-")</f>
        <v>-</v>
      </c>
      <c r="D33" s="33">
        <f>SUM(D29:D32)</f>
        <v>0</v>
      </c>
      <c r="E33" s="34">
        <f t="shared" ref="E33:J33" si="26">SUM(E29:E32)</f>
        <v>0</v>
      </c>
      <c r="F33" s="34">
        <f t="shared" si="26"/>
        <v>0</v>
      </c>
      <c r="G33" s="34">
        <f t="shared" si="26"/>
        <v>0</v>
      </c>
      <c r="H33" s="34">
        <f t="shared" si="26"/>
        <v>0</v>
      </c>
      <c r="I33" s="34">
        <f t="shared" si="26"/>
        <v>0</v>
      </c>
      <c r="J33" s="249">
        <f t="shared" si="26"/>
        <v>0</v>
      </c>
      <c r="L33" s="147"/>
      <c r="M33" s="147"/>
      <c r="N33" s="147"/>
      <c r="O33" s="147"/>
      <c r="P33" s="147"/>
      <c r="Q33" s="20"/>
    </row>
    <row r="34" spans="1:17" x14ac:dyDescent="0.25">
      <c r="B34" s="5"/>
      <c r="C34" s="5"/>
      <c r="D34" s="28"/>
      <c r="E34" s="23"/>
      <c r="F34" s="14"/>
      <c r="G34" s="14"/>
      <c r="H34" s="14"/>
      <c r="I34" s="14"/>
      <c r="J34" s="20"/>
      <c r="L34" s="147"/>
      <c r="M34" s="147"/>
      <c r="N34" s="147"/>
      <c r="O34" s="147"/>
      <c r="P34" s="147"/>
      <c r="Q34" s="20"/>
    </row>
    <row r="35" spans="1:17" x14ac:dyDescent="0.25">
      <c r="A35" s="45" t="s">
        <v>28</v>
      </c>
      <c r="B35" s="47"/>
      <c r="C35" s="54" t="s">
        <v>315</v>
      </c>
      <c r="D35" s="55"/>
      <c r="E35" s="56"/>
      <c r="F35" s="57"/>
      <c r="G35" s="57"/>
      <c r="H35" s="57"/>
      <c r="I35" s="57"/>
      <c r="J35" s="54"/>
      <c r="L35" s="147"/>
      <c r="M35" s="147"/>
      <c r="N35" s="147"/>
      <c r="O35" s="147"/>
      <c r="P35" s="147"/>
      <c r="Q35" s="20"/>
    </row>
    <row r="36" spans="1:17" x14ac:dyDescent="0.25">
      <c r="A36" s="3"/>
      <c r="B36" s="57" t="s">
        <v>1</v>
      </c>
      <c r="C36" s="103" t="str">
        <f>IFERROR(D36/D26,"-")</f>
        <v>-</v>
      </c>
      <c r="D36" s="87"/>
      <c r="E36" s="39">
        <f t="shared" ref="E36:E40" si="27">ROUNDUP($D36*L36*POWER((1+E$6),(E$8-$D$8)),0)</f>
        <v>0</v>
      </c>
      <c r="F36" s="39">
        <f t="shared" ref="F36:F40" si="28">ROUNDUP($D36*M36*POWER((1+F$6),(F$8-$D$8)),0)</f>
        <v>0</v>
      </c>
      <c r="G36" s="39">
        <f t="shared" ref="G36:G40" si="29">ROUNDUP($D36*N36*POWER((1+G$6),(G$8-$D$8)),0)</f>
        <v>0</v>
      </c>
      <c r="H36" s="39">
        <f t="shared" ref="H36:H40" si="30">ROUNDUP($D36*O36*POWER((1+H$6),(H$8-$D$8)),0)</f>
        <v>0</v>
      </c>
      <c r="I36" s="40">
        <f t="shared" ref="I36:I40" si="31">ROUNDUP($D36*P36*POWER((1+I$6),(I$8-$D$8)),0)</f>
        <v>0</v>
      </c>
      <c r="J36" s="40">
        <f t="shared" ref="J36:J40" si="32">SUM(E36:I36)</f>
        <v>0</v>
      </c>
      <c r="L36" s="146"/>
      <c r="M36" s="146"/>
      <c r="N36" s="146"/>
      <c r="O36" s="146"/>
      <c r="P36" s="146"/>
      <c r="Q36" s="54" t="str">
        <f t="shared" ref="Q36:Q40" si="33">IF(SUM(L36:P36)=100%,"100%",IF(SUM(L36:P36)=0,"0%","error"))</f>
        <v>0%</v>
      </c>
    </row>
    <row r="37" spans="1:17" x14ac:dyDescent="0.25">
      <c r="A37" s="3"/>
      <c r="B37" s="242"/>
      <c r="C37" s="103" t="str">
        <f>IFERROR(D37/D26,"-")</f>
        <v>-</v>
      </c>
      <c r="D37" s="87"/>
      <c r="E37" s="39">
        <f t="shared" si="27"/>
        <v>0</v>
      </c>
      <c r="F37" s="39">
        <f t="shared" si="28"/>
        <v>0</v>
      </c>
      <c r="G37" s="39">
        <f t="shared" si="29"/>
        <v>0</v>
      </c>
      <c r="H37" s="39">
        <f t="shared" si="30"/>
        <v>0</v>
      </c>
      <c r="I37" s="40">
        <f t="shared" si="31"/>
        <v>0</v>
      </c>
      <c r="J37" s="40">
        <f t="shared" si="32"/>
        <v>0</v>
      </c>
      <c r="L37" s="146"/>
      <c r="M37" s="146"/>
      <c r="N37" s="146"/>
      <c r="O37" s="146"/>
      <c r="P37" s="146"/>
      <c r="Q37" s="54" t="str">
        <f t="shared" si="33"/>
        <v>0%</v>
      </c>
    </row>
    <row r="38" spans="1:17" ht="15" x14ac:dyDescent="0.2">
      <c r="B38" s="243"/>
      <c r="C38" s="103" t="str">
        <f>IFERROR(D38/D26,"-")</f>
        <v>-</v>
      </c>
      <c r="D38" s="87"/>
      <c r="E38" s="39">
        <f t="shared" si="27"/>
        <v>0</v>
      </c>
      <c r="F38" s="39">
        <f t="shared" si="28"/>
        <v>0</v>
      </c>
      <c r="G38" s="39">
        <f t="shared" si="29"/>
        <v>0</v>
      </c>
      <c r="H38" s="39">
        <f t="shared" si="30"/>
        <v>0</v>
      </c>
      <c r="I38" s="40">
        <f t="shared" si="31"/>
        <v>0</v>
      </c>
      <c r="J38" s="40">
        <f t="shared" si="32"/>
        <v>0</v>
      </c>
      <c r="L38" s="146"/>
      <c r="M38" s="146"/>
      <c r="N38" s="146"/>
      <c r="O38" s="146"/>
      <c r="P38" s="146"/>
      <c r="Q38" s="54" t="str">
        <f t="shared" si="33"/>
        <v>0%</v>
      </c>
    </row>
    <row r="39" spans="1:17" ht="15" x14ac:dyDescent="0.2">
      <c r="B39" s="243"/>
      <c r="C39" s="103" t="str">
        <f>IFERROR(D39/D26,"-")</f>
        <v>-</v>
      </c>
      <c r="D39" s="87"/>
      <c r="E39" s="39">
        <f t="shared" si="27"/>
        <v>0</v>
      </c>
      <c r="F39" s="39">
        <f t="shared" si="28"/>
        <v>0</v>
      </c>
      <c r="G39" s="39">
        <f t="shared" si="29"/>
        <v>0</v>
      </c>
      <c r="H39" s="39">
        <f t="shared" si="30"/>
        <v>0</v>
      </c>
      <c r="I39" s="40">
        <f t="shared" si="31"/>
        <v>0</v>
      </c>
      <c r="J39" s="40">
        <f t="shared" si="32"/>
        <v>0</v>
      </c>
      <c r="L39" s="146"/>
      <c r="M39" s="146"/>
      <c r="N39" s="146"/>
      <c r="O39" s="146"/>
      <c r="P39" s="146"/>
      <c r="Q39" s="54" t="str">
        <f t="shared" si="33"/>
        <v>0%</v>
      </c>
    </row>
    <row r="40" spans="1:17" thickBot="1" x14ac:dyDescent="0.25">
      <c r="B40" s="243"/>
      <c r="C40" s="103" t="str">
        <f>IFERROR(D40/D26,"-")</f>
        <v>-</v>
      </c>
      <c r="D40" s="88"/>
      <c r="E40" s="39">
        <f t="shared" si="27"/>
        <v>0</v>
      </c>
      <c r="F40" s="39">
        <f t="shared" si="28"/>
        <v>0</v>
      </c>
      <c r="G40" s="39">
        <f t="shared" si="29"/>
        <v>0</v>
      </c>
      <c r="H40" s="39">
        <f t="shared" si="30"/>
        <v>0</v>
      </c>
      <c r="I40" s="246">
        <f t="shared" si="31"/>
        <v>0</v>
      </c>
      <c r="J40" s="246">
        <f t="shared" si="32"/>
        <v>0</v>
      </c>
      <c r="L40" s="146"/>
      <c r="M40" s="146"/>
      <c r="N40" s="146"/>
      <c r="O40" s="146"/>
      <c r="P40" s="146"/>
      <c r="Q40" s="54" t="str">
        <f t="shared" si="33"/>
        <v>0%</v>
      </c>
    </row>
    <row r="41" spans="1:17" ht="16.5" thickBot="1" x14ac:dyDescent="0.3">
      <c r="A41" s="3"/>
      <c r="B41" s="5" t="s">
        <v>193</v>
      </c>
      <c r="C41" s="175" t="str">
        <f>IFERROR(D41/D26,"-")</f>
        <v>-</v>
      </c>
      <c r="D41" s="33">
        <f t="shared" ref="D41:J41" si="34">SUM(D36:D40)</f>
        <v>0</v>
      </c>
      <c r="E41" s="34">
        <f t="shared" si="34"/>
        <v>0</v>
      </c>
      <c r="F41" s="34">
        <f t="shared" si="34"/>
        <v>0</v>
      </c>
      <c r="G41" s="34">
        <f t="shared" si="34"/>
        <v>0</v>
      </c>
      <c r="H41" s="34">
        <f t="shared" si="34"/>
        <v>0</v>
      </c>
      <c r="I41" s="34">
        <f t="shared" si="34"/>
        <v>0</v>
      </c>
      <c r="J41" s="249">
        <f t="shared" si="34"/>
        <v>0</v>
      </c>
      <c r="L41" s="147"/>
      <c r="M41" s="147"/>
      <c r="N41" s="147"/>
      <c r="O41" s="147"/>
      <c r="P41" s="147"/>
      <c r="Q41" s="20"/>
    </row>
    <row r="42" spans="1:17" ht="16.5" thickBot="1" x14ac:dyDescent="0.3">
      <c r="A42" s="3"/>
      <c r="B42" s="5"/>
      <c r="C42" s="5"/>
      <c r="D42" s="28"/>
      <c r="E42" s="14"/>
      <c r="F42" s="14"/>
      <c r="G42" s="14"/>
      <c r="H42" s="245"/>
      <c r="I42" s="245"/>
      <c r="J42" s="20"/>
      <c r="L42" s="147"/>
      <c r="M42" s="147"/>
      <c r="N42" s="147"/>
      <c r="O42" s="147"/>
      <c r="P42" s="147"/>
      <c r="Q42" s="20"/>
    </row>
    <row r="43" spans="1:17" ht="16.5" thickBot="1" x14ac:dyDescent="0.3">
      <c r="A43" s="3"/>
      <c r="B43" s="48" t="s">
        <v>373</v>
      </c>
      <c r="C43" s="46"/>
      <c r="D43" s="36">
        <f>D17+D24+D33+D41</f>
        <v>0</v>
      </c>
      <c r="E43" s="37">
        <f t="shared" ref="E43:J43" si="35">E17+E24+E33+E41</f>
        <v>0</v>
      </c>
      <c r="F43" s="37">
        <f t="shared" si="35"/>
        <v>0</v>
      </c>
      <c r="G43" s="37">
        <f t="shared" si="35"/>
        <v>0</v>
      </c>
      <c r="H43" s="37">
        <f t="shared" si="35"/>
        <v>0</v>
      </c>
      <c r="I43" s="37">
        <f t="shared" si="35"/>
        <v>0</v>
      </c>
      <c r="J43" s="249">
        <f t="shared" si="35"/>
        <v>0</v>
      </c>
      <c r="L43" s="147"/>
      <c r="M43" s="147"/>
      <c r="N43" s="147"/>
      <c r="O43" s="147"/>
      <c r="P43" s="147"/>
      <c r="Q43" s="20"/>
    </row>
    <row r="44" spans="1:17" x14ac:dyDescent="0.25">
      <c r="A44" s="3"/>
      <c r="B44" s="5"/>
      <c r="C44" s="5"/>
      <c r="D44" s="27"/>
      <c r="E44" s="23"/>
      <c r="F44" s="14"/>
      <c r="G44" s="14"/>
      <c r="H44" s="14"/>
      <c r="I44" s="14"/>
      <c r="J44" s="20"/>
      <c r="L44" s="147"/>
      <c r="M44" s="147"/>
      <c r="N44" s="147"/>
      <c r="O44" s="147"/>
      <c r="P44" s="147"/>
      <c r="Q44" s="20"/>
    </row>
    <row r="45" spans="1:17" s="237" customFormat="1" ht="30" x14ac:dyDescent="0.25">
      <c r="A45" s="61" t="s">
        <v>29</v>
      </c>
      <c r="B45" s="235"/>
      <c r="C45" s="82" t="s">
        <v>295</v>
      </c>
      <c r="D45" s="236"/>
      <c r="E45" s="61"/>
      <c r="F45" s="235"/>
      <c r="G45" s="235"/>
      <c r="H45" s="235"/>
      <c r="I45" s="235"/>
      <c r="J45" s="235"/>
    </row>
    <row r="46" spans="1:17" x14ac:dyDescent="0.25">
      <c r="A46" s="3"/>
      <c r="B46" s="244"/>
      <c r="C46" s="103" t="str">
        <f>IFERROR(D46/D43,"-")</f>
        <v>-</v>
      </c>
      <c r="D46" s="87"/>
      <c r="E46" s="39">
        <f>ROUNDUP($D46*L46*POWER((1+E$6),(E$8-$D$8)),0)</f>
        <v>0</v>
      </c>
      <c r="F46" s="39">
        <f t="shared" ref="F46:F50" si="36">ROUNDUP($D46*M46*POWER((1+F$6),(F$8-$D$8)),0)</f>
        <v>0</v>
      </c>
      <c r="G46" s="39">
        <f t="shared" ref="G46:G50" si="37">ROUNDUP($D46*N46*POWER((1+G$6),(G$8-$D$8)),0)</f>
        <v>0</v>
      </c>
      <c r="H46" s="39">
        <f t="shared" ref="H46:H50" si="38">ROUNDUP($D46*O46*POWER((1+H$6),(H$8-$D$8)),0)</f>
        <v>0</v>
      </c>
      <c r="I46" s="40">
        <f t="shared" ref="I46:I50" si="39">ROUNDUP($D46*P46*POWER((1+I$6),(I$8-$D$8)),0)</f>
        <v>0</v>
      </c>
      <c r="J46" s="40">
        <f t="shared" ref="J46:J50" si="40">SUM(E46:I46)</f>
        <v>0</v>
      </c>
      <c r="L46" s="146"/>
      <c r="M46" s="146"/>
      <c r="N46" s="146"/>
      <c r="O46" s="146"/>
      <c r="P46" s="146"/>
      <c r="Q46" s="54" t="str">
        <f t="shared" ref="Q46:Q50" si="41">IF(SUM(L46:P46)=100%,"100%",IF(SUM(L46:P46)=0,"0%","error"))</f>
        <v>0%</v>
      </c>
    </row>
    <row r="47" spans="1:17" x14ac:dyDescent="0.25">
      <c r="A47" s="3"/>
      <c r="B47" s="244"/>
      <c r="C47" s="103" t="str">
        <f>IFERROR(D47/D43,"-")</f>
        <v>-</v>
      </c>
      <c r="D47" s="87"/>
      <c r="E47" s="39">
        <f t="shared" ref="E47:E50" si="42">ROUNDUP($D47*L47*POWER((1+E$6),(E$8-$D$8)),0)</f>
        <v>0</v>
      </c>
      <c r="F47" s="39">
        <f t="shared" si="36"/>
        <v>0</v>
      </c>
      <c r="G47" s="39">
        <f t="shared" si="37"/>
        <v>0</v>
      </c>
      <c r="H47" s="39">
        <f t="shared" si="38"/>
        <v>0</v>
      </c>
      <c r="I47" s="40">
        <f t="shared" si="39"/>
        <v>0</v>
      </c>
      <c r="J47" s="40">
        <f t="shared" si="40"/>
        <v>0</v>
      </c>
      <c r="L47" s="146"/>
      <c r="M47" s="146"/>
      <c r="N47" s="146"/>
      <c r="O47" s="146"/>
      <c r="P47" s="146"/>
      <c r="Q47" s="54" t="str">
        <f t="shared" si="41"/>
        <v>0%</v>
      </c>
    </row>
    <row r="48" spans="1:17" x14ac:dyDescent="0.25">
      <c r="A48" s="3"/>
      <c r="B48" s="244"/>
      <c r="C48" s="103" t="str">
        <f>IFERROR(D48/D43,"-")</f>
        <v>-</v>
      </c>
      <c r="D48" s="87"/>
      <c r="E48" s="39">
        <f t="shared" si="42"/>
        <v>0</v>
      </c>
      <c r="F48" s="39">
        <f t="shared" si="36"/>
        <v>0</v>
      </c>
      <c r="G48" s="39">
        <f t="shared" si="37"/>
        <v>0</v>
      </c>
      <c r="H48" s="39">
        <f t="shared" si="38"/>
        <v>0</v>
      </c>
      <c r="I48" s="40">
        <f t="shared" si="39"/>
        <v>0</v>
      </c>
      <c r="J48" s="40">
        <f t="shared" si="40"/>
        <v>0</v>
      </c>
      <c r="L48" s="146"/>
      <c r="M48" s="146"/>
      <c r="N48" s="146"/>
      <c r="O48" s="146"/>
      <c r="P48" s="146"/>
      <c r="Q48" s="54" t="str">
        <f t="shared" si="41"/>
        <v>0%</v>
      </c>
    </row>
    <row r="49" spans="1:17" x14ac:dyDescent="0.25">
      <c r="A49" s="3"/>
      <c r="B49" s="242"/>
      <c r="C49" s="103" t="str">
        <f>IFERROR(D49/D43,"-")</f>
        <v>-</v>
      </c>
      <c r="D49" s="87"/>
      <c r="E49" s="39">
        <f t="shared" si="42"/>
        <v>0</v>
      </c>
      <c r="F49" s="39">
        <f t="shared" si="36"/>
        <v>0</v>
      </c>
      <c r="G49" s="39">
        <f t="shared" si="37"/>
        <v>0</v>
      </c>
      <c r="H49" s="39">
        <f t="shared" si="38"/>
        <v>0</v>
      </c>
      <c r="I49" s="40">
        <f t="shared" si="39"/>
        <v>0</v>
      </c>
      <c r="J49" s="40">
        <f t="shared" si="40"/>
        <v>0</v>
      </c>
      <c r="L49" s="146"/>
      <c r="M49" s="146"/>
      <c r="N49" s="146"/>
      <c r="O49" s="146"/>
      <c r="P49" s="146"/>
      <c r="Q49" s="54" t="str">
        <f t="shared" si="41"/>
        <v>0%</v>
      </c>
    </row>
    <row r="50" spans="1:17" ht="16.5" thickBot="1" x14ac:dyDescent="0.3">
      <c r="A50" s="3"/>
      <c r="B50" s="242"/>
      <c r="C50" s="103" t="str">
        <f>IFERROR(D50/D43,"-")</f>
        <v>-</v>
      </c>
      <c r="D50" s="88"/>
      <c r="E50" s="39">
        <f t="shared" si="42"/>
        <v>0</v>
      </c>
      <c r="F50" s="39">
        <f t="shared" si="36"/>
        <v>0</v>
      </c>
      <c r="G50" s="39">
        <f t="shared" si="37"/>
        <v>0</v>
      </c>
      <c r="H50" s="39">
        <f t="shared" si="38"/>
        <v>0</v>
      </c>
      <c r="I50" s="246">
        <f t="shared" si="39"/>
        <v>0</v>
      </c>
      <c r="J50" s="246">
        <f t="shared" si="40"/>
        <v>0</v>
      </c>
      <c r="K50" s="239" t="s">
        <v>295</v>
      </c>
      <c r="L50" s="146"/>
      <c r="M50" s="146"/>
      <c r="N50" s="146"/>
      <c r="O50" s="146"/>
      <c r="P50" s="146"/>
      <c r="Q50" s="54" t="str">
        <f t="shared" si="41"/>
        <v>0%</v>
      </c>
    </row>
    <row r="51" spans="1:17" ht="16.5" thickBot="1" x14ac:dyDescent="0.3">
      <c r="A51" s="3"/>
      <c r="B51" s="5" t="s">
        <v>193</v>
      </c>
      <c r="C51" s="175" t="str">
        <f>IFERROR(D51/D43,"-")</f>
        <v>-</v>
      </c>
      <c r="D51" s="33">
        <f t="shared" ref="D51:J51" si="43">SUM(D46:D50)</f>
        <v>0</v>
      </c>
      <c r="E51" s="34">
        <f t="shared" si="43"/>
        <v>0</v>
      </c>
      <c r="F51" s="34">
        <f t="shared" si="43"/>
        <v>0</v>
      </c>
      <c r="G51" s="34">
        <f t="shared" si="43"/>
        <v>0</v>
      </c>
      <c r="H51" s="34">
        <f t="shared" si="43"/>
        <v>0</v>
      </c>
      <c r="I51" s="34">
        <f t="shared" si="43"/>
        <v>0</v>
      </c>
      <c r="J51" s="249">
        <f t="shared" si="43"/>
        <v>0</v>
      </c>
      <c r="K51" s="191" t="str">
        <f>IFERROR(J51/J43,"-")</f>
        <v>-</v>
      </c>
      <c r="L51" s="147"/>
      <c r="M51" s="147"/>
      <c r="N51" s="147"/>
      <c r="O51" s="147"/>
      <c r="P51" s="147"/>
    </row>
    <row r="52" spans="1:17" ht="18.75" customHeight="1" thickBot="1" x14ac:dyDescent="0.3">
      <c r="A52" s="3"/>
      <c r="B52" s="5"/>
      <c r="C52" s="5"/>
      <c r="D52" s="28"/>
      <c r="E52" s="14"/>
      <c r="F52" s="14"/>
      <c r="G52" s="14"/>
      <c r="H52" s="14"/>
      <c r="I52" s="14"/>
      <c r="J52" s="20"/>
      <c r="K52" s="192" t="s">
        <v>312</v>
      </c>
      <c r="L52" s="147"/>
      <c r="M52" s="147"/>
      <c r="N52" s="147"/>
      <c r="O52" s="147"/>
      <c r="P52" s="147"/>
    </row>
    <row r="53" spans="1:17" ht="16.5" thickBot="1" x14ac:dyDescent="0.3">
      <c r="A53" s="61"/>
      <c r="B53" s="47" t="s">
        <v>234</v>
      </c>
      <c r="C53" s="46"/>
      <c r="D53" s="36">
        <f t="shared" ref="D53:J53" si="44">D17+D24+D33+D41+D51</f>
        <v>0</v>
      </c>
      <c r="E53" s="37">
        <f t="shared" si="44"/>
        <v>0</v>
      </c>
      <c r="F53" s="37">
        <f t="shared" si="44"/>
        <v>0</v>
      </c>
      <c r="G53" s="37">
        <f t="shared" si="44"/>
        <v>0</v>
      </c>
      <c r="H53" s="37">
        <f t="shared" si="44"/>
        <v>0</v>
      </c>
      <c r="I53" s="37">
        <f t="shared" si="44"/>
        <v>0</v>
      </c>
      <c r="J53" s="249">
        <f t="shared" si="44"/>
        <v>0</v>
      </c>
      <c r="K53" s="191" t="str">
        <f>IFERROR(J53/D53,"-")</f>
        <v>-</v>
      </c>
      <c r="L53" s="147"/>
      <c r="M53" s="147"/>
      <c r="N53" s="147"/>
      <c r="O53" s="147"/>
      <c r="P53" s="147"/>
    </row>
    <row r="54" spans="1:17" x14ac:dyDescent="0.25">
      <c r="A54" s="3"/>
      <c r="B54" s="5"/>
      <c r="C54" s="5"/>
      <c r="D54" s="28"/>
      <c r="E54" s="14"/>
      <c r="F54" s="14"/>
      <c r="G54" s="14"/>
      <c r="H54" s="14"/>
      <c r="I54" s="14"/>
      <c r="J54" s="20"/>
      <c r="L54" s="147"/>
      <c r="M54" s="147"/>
      <c r="N54" s="147"/>
      <c r="O54" s="147"/>
      <c r="P54" s="147"/>
    </row>
    <row r="55" spans="1:17" x14ac:dyDescent="0.25">
      <c r="A55" s="45"/>
      <c r="B55" s="48" t="s">
        <v>3</v>
      </c>
      <c r="C55" s="300" t="str">
        <f>C71</f>
        <v>-</v>
      </c>
      <c r="D55" s="60">
        <f>D71</f>
        <v>0</v>
      </c>
      <c r="E55" s="39">
        <f t="shared" ref="E55:I55" si="45">E71</f>
        <v>0</v>
      </c>
      <c r="F55" s="39">
        <f t="shared" si="45"/>
        <v>0</v>
      </c>
      <c r="G55" s="39">
        <f t="shared" si="45"/>
        <v>0</v>
      </c>
      <c r="H55" s="40">
        <f t="shared" si="45"/>
        <v>0</v>
      </c>
      <c r="I55" s="40">
        <f t="shared" si="45"/>
        <v>0</v>
      </c>
      <c r="J55" s="40">
        <f>SUM(E55:I55)</f>
        <v>0</v>
      </c>
      <c r="L55" s="147"/>
      <c r="M55" s="147"/>
      <c r="N55" s="147"/>
      <c r="O55" s="147"/>
      <c r="P55" s="147"/>
    </row>
    <row r="56" spans="1:17" x14ac:dyDescent="0.25">
      <c r="A56" s="3"/>
      <c r="B56" s="65" t="s">
        <v>22</v>
      </c>
      <c r="C56" s="300">
        <f>C76</f>
        <v>0.02</v>
      </c>
      <c r="D56" s="60">
        <f t="shared" ref="D56:I56" si="46">D76</f>
        <v>0</v>
      </c>
      <c r="E56" s="39">
        <f t="shared" si="46"/>
        <v>0</v>
      </c>
      <c r="F56" s="39">
        <f t="shared" si="46"/>
        <v>0</v>
      </c>
      <c r="G56" s="39">
        <f t="shared" si="46"/>
        <v>0</v>
      </c>
      <c r="H56" s="40">
        <f t="shared" si="46"/>
        <v>0</v>
      </c>
      <c r="I56" s="40">
        <f t="shared" si="46"/>
        <v>0</v>
      </c>
      <c r="J56" s="40">
        <f>SUM(E56:I56)</f>
        <v>0</v>
      </c>
      <c r="L56" s="147"/>
      <c r="M56" s="147"/>
      <c r="N56" s="147"/>
      <c r="O56" s="147"/>
      <c r="P56" s="147"/>
    </row>
    <row r="57" spans="1:17" ht="16.5" thickBot="1" x14ac:dyDescent="0.3">
      <c r="A57" s="3"/>
      <c r="B57" s="66"/>
      <c r="C57" s="5"/>
      <c r="D57" s="29"/>
      <c r="E57" s="14"/>
      <c r="F57" s="14"/>
      <c r="G57" s="14"/>
      <c r="H57" s="14"/>
      <c r="I57" s="14"/>
      <c r="J57" s="20"/>
      <c r="K57" s="192" t="s">
        <v>311</v>
      </c>
      <c r="L57" s="147"/>
      <c r="M57" s="147"/>
      <c r="N57" s="147"/>
      <c r="O57" s="147"/>
      <c r="P57" s="147"/>
    </row>
    <row r="58" spans="1:17" ht="18.75" thickBot="1" x14ac:dyDescent="0.3">
      <c r="A58" s="337" t="s">
        <v>17</v>
      </c>
      <c r="B58" s="337"/>
      <c r="C58" s="337"/>
      <c r="D58" s="77">
        <f>D53+D55+D56</f>
        <v>0</v>
      </c>
      <c r="E58" s="78">
        <f t="shared" ref="E58:I58" si="47">E53+E55+E56</f>
        <v>0</v>
      </c>
      <c r="F58" s="78">
        <f t="shared" si="47"/>
        <v>0</v>
      </c>
      <c r="G58" s="78">
        <f t="shared" si="47"/>
        <v>0</v>
      </c>
      <c r="H58" s="78">
        <f t="shared" si="47"/>
        <v>0</v>
      </c>
      <c r="I58" s="78">
        <f t="shared" si="47"/>
        <v>0</v>
      </c>
      <c r="J58" s="248">
        <f>J53+J55+J56</f>
        <v>0</v>
      </c>
      <c r="K58" s="191" t="str">
        <f>IFERROR(J58/D58,"-")</f>
        <v>-</v>
      </c>
      <c r="L58" s="147"/>
      <c r="M58" s="147"/>
      <c r="N58" s="147"/>
      <c r="O58" s="147"/>
      <c r="P58" s="147"/>
    </row>
    <row r="59" spans="1:17" ht="18.75" thickTop="1" x14ac:dyDescent="0.25">
      <c r="A59" s="17"/>
      <c r="B59" s="17"/>
      <c r="C59" s="17"/>
      <c r="D59" s="18"/>
      <c r="E59" s="16"/>
      <c r="F59" s="16"/>
      <c r="G59" s="16"/>
      <c r="H59" s="16"/>
      <c r="I59" s="16"/>
      <c r="J59" s="21"/>
      <c r="L59" s="147"/>
      <c r="M59" s="147"/>
      <c r="N59" s="147"/>
      <c r="O59" s="147"/>
      <c r="P59" s="147"/>
    </row>
    <row r="60" spans="1:17" ht="18" x14ac:dyDescent="0.25">
      <c r="A60" s="17"/>
      <c r="B60" s="17"/>
      <c r="C60" s="17"/>
      <c r="D60" s="18"/>
      <c r="E60" s="16"/>
      <c r="F60" s="16"/>
      <c r="G60" s="16"/>
      <c r="H60" s="16"/>
      <c r="I60" s="16"/>
      <c r="J60" s="21"/>
      <c r="K60" s="147"/>
      <c r="L60" s="147"/>
      <c r="M60" s="147"/>
      <c r="N60" s="147"/>
      <c r="O60" s="147"/>
      <c r="P60" s="147"/>
    </row>
    <row r="61" spans="1:17" ht="21.75" customHeight="1" x14ac:dyDescent="0.2">
      <c r="A61" s="336" t="s">
        <v>199</v>
      </c>
      <c r="B61" s="336"/>
      <c r="C61" s="336"/>
      <c r="D61" s="336"/>
      <c r="E61" s="336"/>
      <c r="F61" s="336"/>
      <c r="G61" s="336"/>
      <c r="H61" s="336"/>
      <c r="I61" s="336"/>
      <c r="J61" s="336"/>
      <c r="L61" s="147"/>
      <c r="M61" s="147"/>
      <c r="N61" s="147"/>
      <c r="O61" s="147"/>
      <c r="P61" s="147"/>
    </row>
    <row r="62" spans="1:17" x14ac:dyDescent="0.2">
      <c r="A62" s="57"/>
      <c r="B62" s="56"/>
      <c r="C62" s="56"/>
      <c r="D62" s="56"/>
      <c r="E62" s="56"/>
      <c r="F62" s="56"/>
      <c r="G62" s="56"/>
      <c r="H62" s="56"/>
      <c r="I62" s="56"/>
      <c r="J62" s="101" t="s">
        <v>6</v>
      </c>
      <c r="L62" s="147"/>
      <c r="M62" s="147"/>
      <c r="N62" s="147"/>
      <c r="O62" s="147"/>
      <c r="P62" s="147"/>
    </row>
    <row r="63" spans="1:17" x14ac:dyDescent="0.2">
      <c r="A63" s="57"/>
      <c r="B63" s="67" t="s">
        <v>38</v>
      </c>
      <c r="C63" s="59"/>
      <c r="D63" s="63">
        <f>D53</f>
        <v>0</v>
      </c>
      <c r="E63" s="62">
        <f t="shared" ref="E63:J63" si="48">E53</f>
        <v>0</v>
      </c>
      <c r="F63" s="62">
        <f t="shared" si="48"/>
        <v>0</v>
      </c>
      <c r="G63" s="62">
        <f t="shared" si="48"/>
        <v>0</v>
      </c>
      <c r="H63" s="62">
        <f t="shared" si="48"/>
        <v>0</v>
      </c>
      <c r="I63" s="62">
        <f t="shared" si="48"/>
        <v>0</v>
      </c>
      <c r="J63" s="62">
        <f t="shared" si="48"/>
        <v>0</v>
      </c>
      <c r="L63" s="147"/>
      <c r="M63" s="147"/>
      <c r="N63" s="147"/>
      <c r="O63" s="147"/>
      <c r="P63" s="147"/>
    </row>
    <row r="64" spans="1:17" x14ac:dyDescent="0.2">
      <c r="A64" s="57"/>
      <c r="B64" s="67" t="s">
        <v>200</v>
      </c>
      <c r="C64" s="59"/>
      <c r="D64" s="96">
        <v>0</v>
      </c>
      <c r="E64" s="95"/>
      <c r="F64" s="95">
        <f t="shared" ref="F64:I64" si="49">ROUNDUP($D64*M64,1)</f>
        <v>0</v>
      </c>
      <c r="G64" s="95">
        <f t="shared" si="49"/>
        <v>0</v>
      </c>
      <c r="H64" s="95">
        <f t="shared" si="49"/>
        <v>0</v>
      </c>
      <c r="I64" s="95">
        <f t="shared" si="49"/>
        <v>0</v>
      </c>
      <c r="J64" s="62">
        <f>SUM(E64:I64)</f>
        <v>0</v>
      </c>
      <c r="L64" s="146"/>
      <c r="M64" s="146"/>
      <c r="N64" s="146"/>
      <c r="O64" s="146"/>
      <c r="P64" s="146"/>
      <c r="Q64" s="54" t="str">
        <f t="shared" ref="Q64" si="50">IF(SUM(L64:P64)=100%,"100%",IF(SUM(L64:P64)=0,"0%","error"))</f>
        <v>0%</v>
      </c>
    </row>
    <row r="65" spans="1:12" x14ac:dyDescent="0.2">
      <c r="A65" s="57"/>
      <c r="B65" s="67" t="s">
        <v>201</v>
      </c>
      <c r="C65" s="70"/>
      <c r="D65" s="63">
        <f>D53-D64</f>
        <v>0</v>
      </c>
      <c r="E65" s="62">
        <f>E53-E64</f>
        <v>0</v>
      </c>
      <c r="F65" s="62">
        <f t="shared" ref="F65:I65" si="51">F53-F64</f>
        <v>0</v>
      </c>
      <c r="G65" s="62">
        <f t="shared" si="51"/>
        <v>0</v>
      </c>
      <c r="H65" s="62">
        <f t="shared" si="51"/>
        <v>0</v>
      </c>
      <c r="I65" s="62">
        <f t="shared" si="51"/>
        <v>0</v>
      </c>
      <c r="J65" s="62">
        <f>J53-J64</f>
        <v>0</v>
      </c>
    </row>
    <row r="66" spans="1:12" ht="9.75" customHeight="1" x14ac:dyDescent="0.2">
      <c r="A66" s="57"/>
      <c r="B66" s="57"/>
      <c r="C66" s="57"/>
      <c r="D66" s="57"/>
      <c r="E66" s="57"/>
      <c r="F66" s="57"/>
      <c r="G66" s="57"/>
      <c r="H66" s="57"/>
      <c r="I66" s="57"/>
      <c r="J66" s="54"/>
    </row>
    <row r="67" spans="1:12" x14ac:dyDescent="0.2">
      <c r="A67" s="61" t="s">
        <v>39</v>
      </c>
      <c r="B67" s="46"/>
      <c r="C67" s="58"/>
      <c r="D67" s="72"/>
      <c r="E67" s="72"/>
      <c r="F67" s="72"/>
      <c r="G67" s="72"/>
      <c r="H67" s="72"/>
      <c r="I67" s="72"/>
      <c r="J67" s="62"/>
    </row>
    <row r="68" spans="1:12" ht="15" x14ac:dyDescent="0.2">
      <c r="A68" s="57"/>
      <c r="B68" s="136" t="s">
        <v>19</v>
      </c>
      <c r="C68" s="91">
        <v>0.02</v>
      </c>
      <c r="D68" s="63">
        <f>ROUNDUP(D$65*$C68,1)</f>
        <v>0</v>
      </c>
      <c r="E68" s="62">
        <f t="shared" ref="E68:I68" si="52">ROUNDUP(E$65*$C68,1)</f>
        <v>0</v>
      </c>
      <c r="F68" s="62">
        <f t="shared" si="52"/>
        <v>0</v>
      </c>
      <c r="G68" s="62">
        <f t="shared" si="52"/>
        <v>0</v>
      </c>
      <c r="H68" s="62">
        <f t="shared" si="52"/>
        <v>0</v>
      </c>
      <c r="I68" s="62">
        <f t="shared" si="52"/>
        <v>0</v>
      </c>
      <c r="J68" s="62">
        <f>SUM(E68:I68)</f>
        <v>0</v>
      </c>
    </row>
    <row r="69" spans="1:12" ht="15" x14ac:dyDescent="0.2">
      <c r="A69" s="57"/>
      <c r="B69" s="136" t="s">
        <v>20</v>
      </c>
      <c r="C69" s="91">
        <v>0</v>
      </c>
      <c r="D69" s="63">
        <f t="shared" ref="D69:I69" si="53">ROUNDUP($C69*(D17+D33),1)</f>
        <v>0</v>
      </c>
      <c r="E69" s="62">
        <f t="shared" si="53"/>
        <v>0</v>
      </c>
      <c r="F69" s="62">
        <f t="shared" si="53"/>
        <v>0</v>
      </c>
      <c r="G69" s="62">
        <f t="shared" si="53"/>
        <v>0</v>
      </c>
      <c r="H69" s="62">
        <f t="shared" si="53"/>
        <v>0</v>
      </c>
      <c r="I69" s="62">
        <f t="shared" si="53"/>
        <v>0</v>
      </c>
      <c r="J69" s="62">
        <f t="shared" ref="J69:J70" si="54">SUM(E69:I69)</f>
        <v>0</v>
      </c>
    </row>
    <row r="70" spans="1:12" ht="24" customHeight="1" thickBot="1" x14ac:dyDescent="0.25">
      <c r="A70" s="57"/>
      <c r="B70" s="136" t="s">
        <v>21</v>
      </c>
      <c r="C70" s="91">
        <v>1.2500000000000001E-2</v>
      </c>
      <c r="D70" s="63">
        <f>IF($D$65*0.0125&gt;100,100,D65*0.0125)</f>
        <v>0</v>
      </c>
      <c r="E70" s="62">
        <f>IF($J$65*0.0125&gt;100,100,E65*0.0125)</f>
        <v>0</v>
      </c>
      <c r="F70" s="73">
        <f>IF($J$65*0.0125&gt;100,0,F65*0.0125)</f>
        <v>0</v>
      </c>
      <c r="G70" s="73">
        <f>IF($J$65*0.0125&gt;100,0,G65*0.0125)</f>
        <v>0</v>
      </c>
      <c r="H70" s="73">
        <f>IF($J$65*0.0125&gt;100,0,H65*0.0125)</f>
        <v>0</v>
      </c>
      <c r="I70" s="73">
        <f>IF($J$65*0.0125&gt;100,0,I65*0.0125)</f>
        <v>0</v>
      </c>
      <c r="J70" s="73">
        <f t="shared" si="54"/>
        <v>0</v>
      </c>
    </row>
    <row r="71" spans="1:12" ht="26.25" customHeight="1" thickBot="1" x14ac:dyDescent="0.25">
      <c r="A71" s="57"/>
      <c r="B71" s="48" t="s">
        <v>192</v>
      </c>
      <c r="C71" s="298" t="str">
        <f>IFERROR(D71/D65,"-")</f>
        <v>-</v>
      </c>
      <c r="D71" s="74">
        <f>SUM(D68:D70)</f>
        <v>0</v>
      </c>
      <c r="E71" s="64">
        <f>SUM(E68:E70)</f>
        <v>0</v>
      </c>
      <c r="F71" s="64">
        <f t="shared" ref="F71:J71" si="55">SUM(F68:F70)</f>
        <v>0</v>
      </c>
      <c r="G71" s="64">
        <f t="shared" si="55"/>
        <v>0</v>
      </c>
      <c r="H71" s="64">
        <f t="shared" si="55"/>
        <v>0</v>
      </c>
      <c r="I71" s="74">
        <f t="shared" si="55"/>
        <v>0</v>
      </c>
      <c r="J71" s="74">
        <f t="shared" si="55"/>
        <v>0</v>
      </c>
      <c r="K71" s="301" t="str">
        <f>IFERROR(J71/J65,"-")</f>
        <v>-</v>
      </c>
    </row>
    <row r="72" spans="1:12" x14ac:dyDescent="0.2">
      <c r="A72" s="19"/>
      <c r="B72" s="30"/>
      <c r="C72" s="31"/>
      <c r="D72" s="25"/>
      <c r="E72" s="25"/>
      <c r="F72" s="25"/>
      <c r="G72" s="25"/>
      <c r="H72" s="25"/>
      <c r="I72" s="25"/>
      <c r="J72" s="25"/>
    </row>
    <row r="73" spans="1:12" x14ac:dyDescent="0.2">
      <c r="A73" s="19"/>
      <c r="B73" s="30"/>
      <c r="C73" s="31"/>
      <c r="D73" s="25"/>
      <c r="E73" s="25"/>
      <c r="F73" s="25"/>
      <c r="G73" s="25"/>
      <c r="H73" s="25"/>
      <c r="I73" s="25"/>
      <c r="J73" s="25"/>
    </row>
    <row r="74" spans="1:12" ht="23.25" customHeight="1" x14ac:dyDescent="0.2">
      <c r="A74" s="336" t="s">
        <v>37</v>
      </c>
      <c r="B74" s="336"/>
      <c r="C74" s="336"/>
      <c r="D74" s="336"/>
      <c r="E74" s="336"/>
      <c r="F74" s="336"/>
      <c r="G74" s="336"/>
      <c r="H74" s="336"/>
      <c r="I74" s="336"/>
      <c r="J74" s="336"/>
    </row>
    <row r="75" spans="1:12" ht="9" customHeight="1" thickBot="1" x14ac:dyDescent="0.25">
      <c r="A75" s="54"/>
      <c r="B75" s="54"/>
      <c r="C75" s="54"/>
      <c r="D75" s="54"/>
      <c r="E75" s="54"/>
      <c r="F75" s="54"/>
      <c r="G75" s="54"/>
      <c r="H75" s="54"/>
      <c r="I75" s="54"/>
      <c r="J75" s="54"/>
    </row>
    <row r="76" spans="1:12" ht="21.75" customHeight="1" thickBot="1" x14ac:dyDescent="0.25">
      <c r="A76" s="54"/>
      <c r="B76" s="253" t="s">
        <v>45</v>
      </c>
      <c r="C76" s="91">
        <v>0.02</v>
      </c>
      <c r="D76" s="93">
        <f t="shared" ref="D76:I76" si="56">ROUNDUP(D$65*$C76,1)</f>
        <v>0</v>
      </c>
      <c r="E76" s="94">
        <f t="shared" si="56"/>
        <v>0</v>
      </c>
      <c r="F76" s="94">
        <f t="shared" si="56"/>
        <v>0</v>
      </c>
      <c r="G76" s="94">
        <f t="shared" si="56"/>
        <v>0</v>
      </c>
      <c r="H76" s="94">
        <f t="shared" si="56"/>
        <v>0</v>
      </c>
      <c r="I76" s="94">
        <f t="shared" si="56"/>
        <v>0</v>
      </c>
      <c r="J76" s="247">
        <f>SUM(E76:I76)</f>
        <v>0</v>
      </c>
    </row>
    <row r="77" spans="1:12" x14ac:dyDescent="0.25">
      <c r="J77" s="20"/>
    </row>
    <row r="78" spans="1:12" ht="6" customHeight="1" x14ac:dyDescent="0.2">
      <c r="E78" s="1"/>
      <c r="J78" s="20"/>
    </row>
    <row r="79" spans="1:12" ht="18.75" customHeight="1" x14ac:dyDescent="0.2">
      <c r="A79" s="336" t="s">
        <v>202</v>
      </c>
      <c r="B79" s="336"/>
      <c r="C79" s="336"/>
      <c r="D79" s="336"/>
      <c r="E79" s="336"/>
      <c r="F79" s="336"/>
      <c r="G79" s="336"/>
      <c r="H79" s="336"/>
      <c r="I79" s="336"/>
      <c r="J79" s="336"/>
      <c r="K79" s="336"/>
      <c r="L79" s="336"/>
    </row>
    <row r="80" spans="1:12" ht="20.25" customHeight="1" thickBot="1" x14ac:dyDescent="0.25">
      <c r="A80" s="68"/>
      <c r="B80" s="190"/>
      <c r="C80" s="190"/>
      <c r="D80" s="100">
        <f>E8</f>
        <v>0</v>
      </c>
      <c r="E80" s="100">
        <f>D80+1</f>
        <v>1</v>
      </c>
      <c r="F80" s="100">
        <f t="shared" ref="F80:L80" si="57">E80+1</f>
        <v>2</v>
      </c>
      <c r="G80" s="100">
        <f t="shared" si="57"/>
        <v>3</v>
      </c>
      <c r="H80" s="100">
        <f t="shared" si="57"/>
        <v>4</v>
      </c>
      <c r="I80" s="100">
        <f t="shared" si="57"/>
        <v>5</v>
      </c>
      <c r="J80" s="100">
        <f t="shared" si="57"/>
        <v>6</v>
      </c>
      <c r="K80" s="100">
        <f t="shared" si="57"/>
        <v>7</v>
      </c>
      <c r="L80" s="100">
        <f t="shared" si="57"/>
        <v>8</v>
      </c>
    </row>
    <row r="81" spans="1:20" ht="15" x14ac:dyDescent="0.2">
      <c r="A81" s="46"/>
      <c r="B81" s="67" t="s">
        <v>190</v>
      </c>
      <c r="C81" s="76"/>
      <c r="D81" s="97"/>
      <c r="E81" s="97"/>
      <c r="F81" s="97"/>
      <c r="G81" s="97"/>
      <c r="H81" s="97"/>
      <c r="I81" s="97"/>
      <c r="J81" s="97"/>
      <c r="K81" s="97"/>
      <c r="L81" s="97"/>
    </row>
    <row r="82" spans="1:20" ht="15" x14ac:dyDescent="0.2">
      <c r="A82" s="46"/>
      <c r="B82" s="67" t="s">
        <v>191</v>
      </c>
      <c r="C82" s="76"/>
      <c r="D82" s="98"/>
      <c r="E82" s="98"/>
      <c r="F82" s="98"/>
      <c r="G82" s="98"/>
      <c r="H82" s="98"/>
      <c r="I82" s="98"/>
      <c r="J82" s="98"/>
      <c r="K82" s="98"/>
      <c r="L82" s="98"/>
    </row>
    <row r="83" spans="1:20" thickBot="1" x14ac:dyDescent="0.25">
      <c r="A83" s="46"/>
      <c r="B83" s="67" t="s">
        <v>31</v>
      </c>
      <c r="C83" s="76"/>
      <c r="D83" s="99"/>
      <c r="E83" s="99"/>
      <c r="F83" s="99"/>
      <c r="G83" s="99"/>
      <c r="H83" s="99"/>
      <c r="I83" s="99"/>
      <c r="J83" s="99"/>
      <c r="K83" s="99"/>
      <c r="L83" s="99"/>
    </row>
    <row r="84" spans="1:20" s="14" customFormat="1" ht="23.25" customHeight="1" thickBot="1" x14ac:dyDescent="0.3">
      <c r="A84" s="229"/>
      <c r="B84" s="254" t="s">
        <v>40</v>
      </c>
      <c r="C84" s="230"/>
      <c r="D84" s="32">
        <f t="shared" ref="D84:L84" si="58">SUM(D81:D83)</f>
        <v>0</v>
      </c>
      <c r="E84" s="32">
        <f t="shared" si="58"/>
        <v>0</v>
      </c>
      <c r="F84" s="32">
        <f t="shared" si="58"/>
        <v>0</v>
      </c>
      <c r="G84" s="32">
        <f t="shared" si="58"/>
        <v>0</v>
      </c>
      <c r="H84" s="32">
        <f t="shared" si="58"/>
        <v>0</v>
      </c>
      <c r="I84" s="32">
        <f t="shared" si="58"/>
        <v>0</v>
      </c>
      <c r="J84" s="32">
        <f t="shared" si="58"/>
        <v>0</v>
      </c>
      <c r="K84" s="32">
        <f t="shared" si="58"/>
        <v>0</v>
      </c>
      <c r="L84" s="252">
        <f t="shared" si="58"/>
        <v>0</v>
      </c>
      <c r="T84" s="20"/>
    </row>
    <row r="85" spans="1:20" x14ac:dyDescent="0.25">
      <c r="J85" s="20"/>
    </row>
  </sheetData>
  <mergeCells count="8">
    <mergeCell ref="A79:L79"/>
    <mergeCell ref="A58:C58"/>
    <mergeCell ref="A1:J1"/>
    <mergeCell ref="B4:D4"/>
    <mergeCell ref="H3:I3"/>
    <mergeCell ref="C2:J2"/>
    <mergeCell ref="A61:J61"/>
    <mergeCell ref="A74:J74"/>
  </mergeCells>
  <printOptions horizontalCentered="1"/>
  <pageMargins left="0.45" right="0.45" top="0.5" bottom="0.5" header="0.3" footer="0.3"/>
  <pageSetup paperSize="17" scale="4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K91"/>
  <sheetViews>
    <sheetView view="pageBreakPreview" topLeftCell="A7" zoomScale="80" zoomScaleNormal="90" zoomScaleSheetLayoutView="80" zoomScalePageLayoutView="90" workbookViewId="0">
      <selection sqref="A1:J1"/>
    </sheetView>
  </sheetViews>
  <sheetFormatPr defaultColWidth="8.85546875" defaultRowHeight="15" x14ac:dyDescent="0.25"/>
  <cols>
    <col min="1" max="1" width="6.42578125" style="121" customWidth="1"/>
    <col min="2" max="2" width="28.42578125" style="85" customWidth="1"/>
    <col min="3" max="3" width="19.140625" style="121" customWidth="1"/>
    <col min="4" max="4" width="22" style="121" customWidth="1"/>
    <col min="5" max="5" width="22.28515625" style="121" bestFit="1" customWidth="1"/>
    <col min="6" max="6" width="21.42578125" style="121" bestFit="1" customWidth="1"/>
    <col min="7" max="7" width="22.28515625" style="121" bestFit="1" customWidth="1"/>
    <col min="8" max="8" width="22.85546875" style="121" bestFit="1" customWidth="1"/>
    <col min="9" max="9" width="8" style="121" customWidth="1"/>
    <col min="10" max="10" width="37.28515625" style="121" customWidth="1"/>
    <col min="11" max="16384" width="8.85546875" style="86"/>
  </cols>
  <sheetData>
    <row r="1" spans="1:11" ht="32.25" customHeight="1" x14ac:dyDescent="0.25">
      <c r="A1" s="348" t="s">
        <v>25</v>
      </c>
      <c r="B1" s="348"/>
      <c r="C1" s="348"/>
      <c r="D1" s="348"/>
      <c r="E1" s="348"/>
      <c r="F1" s="348"/>
      <c r="G1" s="348"/>
      <c r="H1" s="348"/>
      <c r="I1" s="348"/>
      <c r="J1" s="348"/>
    </row>
    <row r="2" spans="1:11" ht="29.25" customHeight="1" x14ac:dyDescent="0.25">
      <c r="A2" s="176"/>
      <c r="B2" s="267" t="s">
        <v>33</v>
      </c>
      <c r="C2" s="361">
        <f>'BOE Summary'!$B$2</f>
        <v>0</v>
      </c>
      <c r="D2" s="363"/>
      <c r="E2" s="362"/>
      <c r="F2" s="267" t="s">
        <v>212</v>
      </c>
      <c r="G2" s="361">
        <f>'BOE Summary'!$B$3</f>
        <v>0</v>
      </c>
      <c r="H2" s="362"/>
      <c r="I2" s="177"/>
      <c r="J2" s="177"/>
    </row>
    <row r="3" spans="1:11" ht="29.25" customHeight="1" x14ac:dyDescent="0.25">
      <c r="A3" s="176"/>
      <c r="B3" s="267" t="s">
        <v>120</v>
      </c>
      <c r="C3" s="361"/>
      <c r="D3" s="363"/>
      <c r="E3" s="362"/>
      <c r="F3" s="262" t="s">
        <v>385</v>
      </c>
      <c r="G3" s="361">
        <f>'BOE Summary'!$B$8</f>
        <v>0</v>
      </c>
      <c r="H3" s="362"/>
      <c r="I3" s="177"/>
      <c r="J3" s="177"/>
    </row>
    <row r="4" spans="1:11" ht="12" customHeight="1" x14ac:dyDescent="0.25">
      <c r="A4" s="176"/>
      <c r="B4" s="188"/>
      <c r="C4" s="188"/>
      <c r="D4" s="188"/>
      <c r="E4" s="188"/>
      <c r="F4" s="188"/>
      <c r="G4" s="188"/>
      <c r="H4" s="188"/>
      <c r="I4" s="177"/>
      <c r="J4" s="177"/>
    </row>
    <row r="5" spans="1:11" ht="21" customHeight="1" x14ac:dyDescent="0.25">
      <c r="A5" s="86"/>
      <c r="B5" s="368" t="s">
        <v>331</v>
      </c>
      <c r="C5" s="369"/>
      <c r="D5" s="369"/>
      <c r="E5" s="369"/>
      <c r="F5" s="369"/>
      <c r="G5" s="369"/>
      <c r="H5" s="370"/>
      <c r="I5" s="189"/>
      <c r="J5" s="203"/>
    </row>
    <row r="6" spans="1:11" ht="39" customHeight="1" x14ac:dyDescent="0.25">
      <c r="A6" s="86"/>
      <c r="B6" s="198" t="s">
        <v>335</v>
      </c>
      <c r="C6" s="364" t="s">
        <v>238</v>
      </c>
      <c r="D6" s="364"/>
      <c r="E6" s="364"/>
      <c r="F6" s="197" t="s">
        <v>338</v>
      </c>
      <c r="G6" s="364" t="s">
        <v>235</v>
      </c>
      <c r="H6" s="366"/>
      <c r="I6" s="194"/>
      <c r="J6" s="86"/>
      <c r="K6" s="178"/>
    </row>
    <row r="7" spans="1:11" ht="33.75" customHeight="1" x14ac:dyDescent="0.25">
      <c r="A7" s="86"/>
      <c r="B7" s="198" t="s">
        <v>336</v>
      </c>
      <c r="C7" s="364" t="s">
        <v>236</v>
      </c>
      <c r="D7" s="364"/>
      <c r="E7" s="364"/>
      <c r="F7" s="197" t="s">
        <v>339</v>
      </c>
      <c r="G7" s="364" t="s">
        <v>332</v>
      </c>
      <c r="H7" s="366"/>
      <c r="I7" s="194"/>
      <c r="J7" s="86"/>
      <c r="K7" s="178"/>
    </row>
    <row r="8" spans="1:11" ht="33.75" customHeight="1" x14ac:dyDescent="0.25">
      <c r="A8" s="86"/>
      <c r="B8" s="199" t="s">
        <v>337</v>
      </c>
      <c r="C8" s="365" t="s">
        <v>349</v>
      </c>
      <c r="D8" s="365"/>
      <c r="E8" s="365"/>
      <c r="F8" s="200"/>
      <c r="G8" s="365" t="s">
        <v>347</v>
      </c>
      <c r="H8" s="367"/>
      <c r="I8" s="194"/>
      <c r="J8" s="86"/>
    </row>
    <row r="9" spans="1:11" ht="33.75" customHeight="1" x14ac:dyDescent="0.25">
      <c r="A9" s="86"/>
      <c r="B9" s="197"/>
      <c r="C9" s="194"/>
      <c r="D9" s="194"/>
      <c r="E9" s="194"/>
      <c r="F9" s="189"/>
      <c r="G9" s="194"/>
      <c r="H9" s="194"/>
      <c r="I9" s="194"/>
      <c r="J9" s="86"/>
    </row>
    <row r="10" spans="1:11" ht="33.75" customHeight="1" x14ac:dyDescent="0.25">
      <c r="A10" s="371" t="s">
        <v>350</v>
      </c>
      <c r="B10" s="371"/>
      <c r="C10" s="371"/>
      <c r="D10" s="371"/>
      <c r="E10" s="371"/>
      <c r="F10" s="371"/>
      <c r="G10" s="371"/>
      <c r="H10" s="371"/>
      <c r="I10" s="371"/>
      <c r="J10" s="371"/>
    </row>
    <row r="11" spans="1:11" ht="11.25" customHeight="1" thickBot="1" x14ac:dyDescent="0.3">
      <c r="A11" s="176"/>
      <c r="B11" s="177"/>
      <c r="C11" s="177"/>
      <c r="D11" s="177"/>
      <c r="E11" s="177"/>
      <c r="F11" s="177"/>
      <c r="G11" s="177"/>
      <c r="H11" s="177"/>
      <c r="I11" s="177"/>
      <c r="J11" s="177"/>
    </row>
    <row r="12" spans="1:11" s="121" customFormat="1" ht="22.5" customHeight="1" x14ac:dyDescent="0.2">
      <c r="A12" s="162"/>
      <c r="B12" s="163" t="s">
        <v>52</v>
      </c>
      <c r="C12" s="163" t="s">
        <v>53</v>
      </c>
      <c r="D12" s="163" t="s">
        <v>54</v>
      </c>
      <c r="E12" s="163" t="s">
        <v>55</v>
      </c>
      <c r="F12" s="163" t="s">
        <v>56</v>
      </c>
      <c r="G12" s="163" t="s">
        <v>57</v>
      </c>
      <c r="H12" s="164" t="s">
        <v>58</v>
      </c>
      <c r="I12" s="349" t="s">
        <v>237</v>
      </c>
      <c r="J12" s="350"/>
    </row>
    <row r="13" spans="1:11" ht="27" customHeight="1" x14ac:dyDescent="0.25">
      <c r="A13" s="204">
        <v>1</v>
      </c>
      <c r="B13" s="157" t="s">
        <v>59</v>
      </c>
      <c r="C13" s="155" t="s">
        <v>60</v>
      </c>
      <c r="D13" s="155" t="s">
        <v>239</v>
      </c>
      <c r="E13" s="155" t="s">
        <v>61</v>
      </c>
      <c r="F13" s="155" t="s">
        <v>62</v>
      </c>
      <c r="G13" s="155" t="s">
        <v>63</v>
      </c>
      <c r="H13" s="123" t="s">
        <v>64</v>
      </c>
      <c r="I13" s="351"/>
      <c r="J13" s="352"/>
    </row>
    <row r="14" spans="1:11" ht="27.75" customHeight="1" x14ac:dyDescent="0.25">
      <c r="A14" s="204">
        <f>A13+1</f>
        <v>2</v>
      </c>
      <c r="B14" s="153" t="s">
        <v>65</v>
      </c>
      <c r="C14" s="122" t="s">
        <v>66</v>
      </c>
      <c r="D14" s="122" t="s">
        <v>67</v>
      </c>
      <c r="E14" s="122" t="s">
        <v>68</v>
      </c>
      <c r="F14" s="122" t="s">
        <v>69</v>
      </c>
      <c r="G14" s="122" t="s">
        <v>70</v>
      </c>
      <c r="H14" s="124" t="s">
        <v>71</v>
      </c>
      <c r="I14" s="351"/>
      <c r="J14" s="352"/>
    </row>
    <row r="15" spans="1:11" ht="54.75" customHeight="1" x14ac:dyDescent="0.25">
      <c r="A15" s="204">
        <f t="shared" ref="A15:A16" si="0">A14+1</f>
        <v>3</v>
      </c>
      <c r="B15" s="158" t="s">
        <v>72</v>
      </c>
      <c r="C15" s="156" t="s">
        <v>66</v>
      </c>
      <c r="D15" s="104" t="s">
        <v>343</v>
      </c>
      <c r="E15" s="170" t="s">
        <v>346</v>
      </c>
      <c r="F15" s="122" t="s">
        <v>342</v>
      </c>
      <c r="G15" s="122" t="s">
        <v>344</v>
      </c>
      <c r="H15" s="105" t="s">
        <v>345</v>
      </c>
      <c r="I15" s="353"/>
      <c r="J15" s="354"/>
    </row>
    <row r="16" spans="1:11" ht="63" customHeight="1" thickBot="1" x14ac:dyDescent="0.3">
      <c r="A16" s="205">
        <f t="shared" si="0"/>
        <v>4</v>
      </c>
      <c r="B16" s="157" t="s">
        <v>73</v>
      </c>
      <c r="C16" s="206" t="s">
        <v>66</v>
      </c>
      <c r="D16" s="206" t="s">
        <v>268</v>
      </c>
      <c r="E16" s="206" t="s">
        <v>269</v>
      </c>
      <c r="F16" s="155" t="s">
        <v>270</v>
      </c>
      <c r="G16" s="206" t="s">
        <v>271</v>
      </c>
      <c r="H16" s="206" t="s">
        <v>272</v>
      </c>
      <c r="I16" s="355"/>
      <c r="J16" s="356"/>
    </row>
    <row r="17" spans="1:10" ht="33" customHeight="1" x14ac:dyDescent="0.25">
      <c r="A17" s="207"/>
      <c r="B17" s="208"/>
      <c r="C17" s="207"/>
      <c r="D17" s="207"/>
      <c r="E17" s="207"/>
      <c r="F17" s="209"/>
      <c r="G17" s="207"/>
      <c r="H17" s="207"/>
      <c r="I17" s="210"/>
      <c r="J17" s="210"/>
    </row>
    <row r="18" spans="1:10" ht="36" customHeight="1" x14ac:dyDescent="0.25">
      <c r="A18" s="360" t="s">
        <v>333</v>
      </c>
      <c r="B18" s="360"/>
      <c r="C18" s="360"/>
      <c r="D18" s="360"/>
      <c r="E18" s="360"/>
      <c r="F18" s="360"/>
      <c r="G18" s="360"/>
      <c r="H18" s="360"/>
      <c r="I18" s="360"/>
      <c r="J18" s="360"/>
    </row>
    <row r="19" spans="1:10" ht="24.75" customHeight="1" x14ac:dyDescent="0.25">
      <c r="A19" s="376" t="s">
        <v>334</v>
      </c>
      <c r="B19" s="376"/>
      <c r="C19" s="376"/>
      <c r="D19" s="376"/>
      <c r="E19" s="376"/>
      <c r="F19" s="376"/>
      <c r="G19" s="376"/>
      <c r="H19" s="376"/>
      <c r="I19" s="376"/>
      <c r="J19" s="376"/>
    </row>
    <row r="20" spans="1:10" ht="29.25" customHeight="1" x14ac:dyDescent="0.25">
      <c r="A20" s="166"/>
      <c r="B20" s="151" t="s">
        <v>340</v>
      </c>
      <c r="C20" s="171"/>
      <c r="D20" s="171"/>
      <c r="E20" s="171"/>
      <c r="F20" s="171"/>
      <c r="G20" s="171"/>
      <c r="H20" s="171"/>
      <c r="I20" s="171"/>
      <c r="J20" s="167"/>
    </row>
    <row r="21" spans="1:10" ht="19.5" customHeight="1" x14ac:dyDescent="0.25">
      <c r="A21" s="201">
        <v>1</v>
      </c>
      <c r="B21" s="372" t="s">
        <v>74</v>
      </c>
      <c r="C21" s="373"/>
      <c r="D21" s="122" t="s">
        <v>75</v>
      </c>
      <c r="E21" s="125" t="s">
        <v>75</v>
      </c>
      <c r="F21" s="125" t="s">
        <v>75</v>
      </c>
      <c r="G21" s="125" t="s">
        <v>76</v>
      </c>
      <c r="H21" s="126" t="s">
        <v>77</v>
      </c>
      <c r="I21" s="126" t="s">
        <v>229</v>
      </c>
      <c r="J21" s="168"/>
    </row>
    <row r="22" spans="1:10" ht="17.25" customHeight="1" x14ac:dyDescent="0.25">
      <c r="A22" s="201">
        <f t="shared" ref="A22:A33" si="1">A21+1</f>
        <v>2</v>
      </c>
      <c r="B22" s="372" t="s">
        <v>78</v>
      </c>
      <c r="C22" s="373"/>
      <c r="D22" s="125" t="s">
        <v>79</v>
      </c>
      <c r="E22" s="125" t="s">
        <v>79</v>
      </c>
      <c r="F22" s="125" t="s">
        <v>79</v>
      </c>
      <c r="G22" s="125" t="s">
        <v>80</v>
      </c>
      <c r="H22" s="126" t="s">
        <v>81</v>
      </c>
      <c r="I22" s="126" t="s">
        <v>229</v>
      </c>
      <c r="J22" s="168"/>
    </row>
    <row r="23" spans="1:10" ht="19.5" customHeight="1" x14ac:dyDescent="0.25">
      <c r="A23" s="201">
        <f t="shared" si="1"/>
        <v>3</v>
      </c>
      <c r="B23" s="372" t="s">
        <v>82</v>
      </c>
      <c r="C23" s="373"/>
      <c r="D23" s="125" t="s">
        <v>79</v>
      </c>
      <c r="E23" s="122" t="s">
        <v>79</v>
      </c>
      <c r="F23" s="125" t="s">
        <v>75</v>
      </c>
      <c r="G23" s="125" t="s">
        <v>76</v>
      </c>
      <c r="H23" s="126" t="s">
        <v>83</v>
      </c>
      <c r="I23" s="126" t="s">
        <v>229</v>
      </c>
      <c r="J23" s="168"/>
    </row>
    <row r="24" spans="1:10" ht="19.5" customHeight="1" x14ac:dyDescent="0.25">
      <c r="A24" s="201">
        <f t="shared" si="1"/>
        <v>4</v>
      </c>
      <c r="B24" s="345" t="s">
        <v>84</v>
      </c>
      <c r="C24" s="357"/>
      <c r="D24" s="125" t="s">
        <v>75</v>
      </c>
      <c r="E24" s="125" t="s">
        <v>75</v>
      </c>
      <c r="F24" s="125" t="s">
        <v>75</v>
      </c>
      <c r="G24" s="125" t="s">
        <v>76</v>
      </c>
      <c r="H24" s="126" t="s">
        <v>77</v>
      </c>
      <c r="I24" s="126" t="s">
        <v>229</v>
      </c>
      <c r="J24" s="168"/>
    </row>
    <row r="25" spans="1:10" ht="19.5" customHeight="1" x14ac:dyDescent="0.25">
      <c r="A25" s="201">
        <f t="shared" si="1"/>
        <v>5</v>
      </c>
      <c r="B25" s="345" t="s">
        <v>85</v>
      </c>
      <c r="C25" s="346"/>
      <c r="D25" s="125" t="s">
        <v>75</v>
      </c>
      <c r="E25" s="125" t="s">
        <v>75</v>
      </c>
      <c r="F25" s="125" t="s">
        <v>75</v>
      </c>
      <c r="G25" s="125" t="s">
        <v>75</v>
      </c>
      <c r="H25" s="126" t="s">
        <v>76</v>
      </c>
      <c r="I25" s="126" t="s">
        <v>229</v>
      </c>
      <c r="J25" s="168"/>
    </row>
    <row r="26" spans="1:10" ht="19.5" customHeight="1" x14ac:dyDescent="0.25">
      <c r="A26" s="201">
        <f t="shared" si="1"/>
        <v>6</v>
      </c>
      <c r="B26" s="345" t="s">
        <v>86</v>
      </c>
      <c r="C26" s="346"/>
      <c r="D26" s="125" t="s">
        <v>75</v>
      </c>
      <c r="E26" s="125" t="s">
        <v>75</v>
      </c>
      <c r="F26" s="125" t="s">
        <v>75</v>
      </c>
      <c r="G26" s="125" t="s">
        <v>75</v>
      </c>
      <c r="H26" s="126" t="s">
        <v>76</v>
      </c>
      <c r="I26" s="126" t="s">
        <v>229</v>
      </c>
      <c r="J26" s="168"/>
    </row>
    <row r="27" spans="1:10" ht="19.5" customHeight="1" x14ac:dyDescent="0.25">
      <c r="A27" s="201">
        <f t="shared" si="1"/>
        <v>7</v>
      </c>
      <c r="B27" s="345" t="s">
        <v>341</v>
      </c>
      <c r="C27" s="346"/>
      <c r="D27" s="125" t="s">
        <v>75</v>
      </c>
      <c r="E27" s="125" t="s">
        <v>75</v>
      </c>
      <c r="F27" s="125" t="s">
        <v>75</v>
      </c>
      <c r="G27" s="125" t="s">
        <v>76</v>
      </c>
      <c r="H27" s="126" t="s">
        <v>87</v>
      </c>
      <c r="I27" s="126" t="s">
        <v>229</v>
      </c>
      <c r="J27" s="168"/>
    </row>
    <row r="28" spans="1:10" ht="19.5" customHeight="1" x14ac:dyDescent="0.25">
      <c r="A28" s="201">
        <f t="shared" si="1"/>
        <v>8</v>
      </c>
      <c r="B28" s="345" t="s">
        <v>88</v>
      </c>
      <c r="C28" s="346"/>
      <c r="D28" s="125" t="s">
        <v>75</v>
      </c>
      <c r="E28" s="125" t="s">
        <v>75</v>
      </c>
      <c r="F28" s="125" t="s">
        <v>75</v>
      </c>
      <c r="G28" s="125" t="s">
        <v>76</v>
      </c>
      <c r="H28" s="126" t="s">
        <v>87</v>
      </c>
      <c r="I28" s="126" t="s">
        <v>229</v>
      </c>
      <c r="J28" s="168"/>
    </row>
    <row r="29" spans="1:10" ht="19.5" customHeight="1" x14ac:dyDescent="0.25">
      <c r="A29" s="201">
        <f t="shared" si="1"/>
        <v>9</v>
      </c>
      <c r="B29" s="345" t="s">
        <v>89</v>
      </c>
      <c r="C29" s="346"/>
      <c r="D29" s="125" t="s">
        <v>75</v>
      </c>
      <c r="E29" s="125" t="s">
        <v>75</v>
      </c>
      <c r="F29" s="125" t="s">
        <v>75</v>
      </c>
      <c r="G29" s="125" t="s">
        <v>75</v>
      </c>
      <c r="H29" s="126" t="s">
        <v>80</v>
      </c>
      <c r="I29" s="126" t="s">
        <v>229</v>
      </c>
      <c r="J29" s="168"/>
    </row>
    <row r="30" spans="1:10" ht="19.5" customHeight="1" x14ac:dyDescent="0.25">
      <c r="A30" s="201">
        <f t="shared" si="1"/>
        <v>10</v>
      </c>
      <c r="B30" s="345" t="s">
        <v>90</v>
      </c>
      <c r="C30" s="346"/>
      <c r="D30" s="125" t="s">
        <v>75</v>
      </c>
      <c r="E30" s="125" t="s">
        <v>75</v>
      </c>
      <c r="F30" s="125" t="s">
        <v>75</v>
      </c>
      <c r="G30" s="125" t="s">
        <v>75</v>
      </c>
      <c r="H30" s="126" t="s">
        <v>76</v>
      </c>
      <c r="I30" s="126" t="s">
        <v>229</v>
      </c>
      <c r="J30" s="168"/>
    </row>
    <row r="31" spans="1:10" ht="19.5" customHeight="1" x14ac:dyDescent="0.25">
      <c r="A31" s="201">
        <f t="shared" si="1"/>
        <v>11</v>
      </c>
      <c r="B31" s="345" t="s">
        <v>91</v>
      </c>
      <c r="C31" s="346"/>
      <c r="D31" s="125" t="s">
        <v>75</v>
      </c>
      <c r="E31" s="125" t="s">
        <v>75</v>
      </c>
      <c r="F31" s="125" t="s">
        <v>75</v>
      </c>
      <c r="G31" s="125" t="s">
        <v>75</v>
      </c>
      <c r="H31" s="126" t="s">
        <v>76</v>
      </c>
      <c r="I31" s="126" t="s">
        <v>229</v>
      </c>
      <c r="J31" s="168"/>
    </row>
    <row r="32" spans="1:10" ht="19.5" customHeight="1" x14ac:dyDescent="0.25">
      <c r="A32" s="201">
        <f t="shared" si="1"/>
        <v>12</v>
      </c>
      <c r="B32" s="345" t="s">
        <v>92</v>
      </c>
      <c r="C32" s="346"/>
      <c r="D32" s="125" t="s">
        <v>75</v>
      </c>
      <c r="E32" s="125" t="s">
        <v>75</v>
      </c>
      <c r="F32" s="125" t="s">
        <v>75</v>
      </c>
      <c r="G32" s="125" t="s">
        <v>76</v>
      </c>
      <c r="H32" s="126" t="s">
        <v>77</v>
      </c>
      <c r="I32" s="126" t="s">
        <v>229</v>
      </c>
      <c r="J32" s="168"/>
    </row>
    <row r="33" spans="1:10" ht="19.5" customHeight="1" x14ac:dyDescent="0.25">
      <c r="A33" s="201">
        <f t="shared" si="1"/>
        <v>13</v>
      </c>
      <c r="B33" s="345" t="s">
        <v>255</v>
      </c>
      <c r="C33" s="346"/>
      <c r="D33" s="125" t="s">
        <v>75</v>
      </c>
      <c r="E33" s="125" t="s">
        <v>75</v>
      </c>
      <c r="F33" s="125" t="s">
        <v>75</v>
      </c>
      <c r="G33" s="125" t="s">
        <v>76</v>
      </c>
      <c r="H33" s="126" t="s">
        <v>77</v>
      </c>
      <c r="I33" s="126" t="s">
        <v>229</v>
      </c>
      <c r="J33" s="168"/>
    </row>
    <row r="34" spans="1:10" ht="31.5" customHeight="1" x14ac:dyDescent="0.25">
      <c r="A34" s="166"/>
      <c r="B34" s="151" t="s">
        <v>93</v>
      </c>
      <c r="C34" s="150"/>
      <c r="D34" s="152"/>
      <c r="E34" s="152"/>
      <c r="F34" s="152"/>
      <c r="G34" s="152"/>
      <c r="H34" s="152"/>
      <c r="I34" s="152"/>
      <c r="J34" s="167"/>
    </row>
    <row r="35" spans="1:10" ht="19.5" customHeight="1" x14ac:dyDescent="0.25">
      <c r="A35" s="165">
        <f>A33+1</f>
        <v>14</v>
      </c>
      <c r="B35" s="345" t="s">
        <v>94</v>
      </c>
      <c r="C35" s="346"/>
      <c r="D35" s="125" t="s">
        <v>95</v>
      </c>
      <c r="E35" s="125" t="s">
        <v>95</v>
      </c>
      <c r="F35" s="125" t="s">
        <v>95</v>
      </c>
      <c r="G35" s="125" t="s">
        <v>96</v>
      </c>
      <c r="H35" s="126"/>
      <c r="I35" s="126" t="s">
        <v>229</v>
      </c>
      <c r="J35" s="168"/>
    </row>
    <row r="36" spans="1:10" ht="19.5" customHeight="1" x14ac:dyDescent="0.25">
      <c r="A36" s="165">
        <f t="shared" ref="A36:A82" si="2">A35+1</f>
        <v>15</v>
      </c>
      <c r="B36" s="345" t="s">
        <v>97</v>
      </c>
      <c r="C36" s="346"/>
      <c r="D36" s="125" t="s">
        <v>95</v>
      </c>
      <c r="E36" s="125" t="s">
        <v>95</v>
      </c>
      <c r="F36" s="125" t="s">
        <v>95</v>
      </c>
      <c r="G36" s="125" t="s">
        <v>96</v>
      </c>
      <c r="H36" s="126" t="s">
        <v>98</v>
      </c>
      <c r="I36" s="126" t="s">
        <v>229</v>
      </c>
      <c r="J36" s="168"/>
    </row>
    <row r="37" spans="1:10" ht="19.5" customHeight="1" x14ac:dyDescent="0.25">
      <c r="A37" s="165">
        <f>A36+1</f>
        <v>16</v>
      </c>
      <c r="B37" s="345" t="s">
        <v>99</v>
      </c>
      <c r="C37" s="346"/>
      <c r="D37" s="125" t="s">
        <v>95</v>
      </c>
      <c r="E37" s="125" t="s">
        <v>95</v>
      </c>
      <c r="F37" s="125" t="s">
        <v>95</v>
      </c>
      <c r="G37" s="125" t="s">
        <v>96</v>
      </c>
      <c r="H37" s="126" t="s">
        <v>98</v>
      </c>
      <c r="I37" s="126" t="s">
        <v>229</v>
      </c>
      <c r="J37" s="168"/>
    </row>
    <row r="38" spans="1:10" ht="19.5" customHeight="1" x14ac:dyDescent="0.25">
      <c r="A38" s="165">
        <v>21</v>
      </c>
      <c r="B38" s="345" t="s">
        <v>100</v>
      </c>
      <c r="C38" s="346"/>
      <c r="D38" s="125" t="s">
        <v>95</v>
      </c>
      <c r="E38" s="125" t="s">
        <v>95</v>
      </c>
      <c r="F38" s="125" t="s">
        <v>101</v>
      </c>
      <c r="G38" s="125" t="s">
        <v>96</v>
      </c>
      <c r="H38" s="126"/>
      <c r="I38" s="126" t="s">
        <v>229</v>
      </c>
      <c r="J38" s="168"/>
    </row>
    <row r="39" spans="1:10" ht="19.5" customHeight="1" x14ac:dyDescent="0.25">
      <c r="A39" s="165">
        <v>22</v>
      </c>
      <c r="B39" s="345" t="s">
        <v>273</v>
      </c>
      <c r="C39" s="346"/>
      <c r="D39" s="125" t="s">
        <v>95</v>
      </c>
      <c r="E39" s="125" t="s">
        <v>95</v>
      </c>
      <c r="F39" s="125" t="s">
        <v>101</v>
      </c>
      <c r="G39" s="125" t="s">
        <v>96</v>
      </c>
      <c r="H39" s="126"/>
      <c r="I39" s="126" t="s">
        <v>229</v>
      </c>
      <c r="J39" s="168"/>
    </row>
    <row r="40" spans="1:10" ht="19.5" customHeight="1" x14ac:dyDescent="0.25">
      <c r="A40" s="165">
        <v>23</v>
      </c>
      <c r="B40" s="345" t="s">
        <v>254</v>
      </c>
      <c r="C40" s="346"/>
      <c r="D40" s="125" t="s">
        <v>95</v>
      </c>
      <c r="E40" s="125" t="s">
        <v>95</v>
      </c>
      <c r="F40" s="125" t="s">
        <v>101</v>
      </c>
      <c r="G40" s="125" t="s">
        <v>96</v>
      </c>
      <c r="H40" s="126"/>
      <c r="I40" s="126" t="s">
        <v>229</v>
      </c>
      <c r="J40" s="168"/>
    </row>
    <row r="41" spans="1:10" ht="19.5" customHeight="1" x14ac:dyDescent="0.25">
      <c r="A41" s="165">
        <f t="shared" si="2"/>
        <v>24</v>
      </c>
      <c r="B41" s="345" t="s">
        <v>253</v>
      </c>
      <c r="C41" s="346"/>
      <c r="D41" s="125" t="s">
        <v>95</v>
      </c>
      <c r="E41" s="125" t="s">
        <v>95</v>
      </c>
      <c r="F41" s="125" t="s">
        <v>101</v>
      </c>
      <c r="G41" s="125" t="s">
        <v>96</v>
      </c>
      <c r="H41" s="126"/>
      <c r="I41" s="126" t="s">
        <v>229</v>
      </c>
      <c r="J41" s="168"/>
    </row>
    <row r="42" spans="1:10" ht="19.5" customHeight="1" x14ac:dyDescent="0.25">
      <c r="A42" s="165">
        <f t="shared" si="2"/>
        <v>25</v>
      </c>
      <c r="B42" s="345" t="s">
        <v>252</v>
      </c>
      <c r="C42" s="346"/>
      <c r="D42" s="125" t="s">
        <v>95</v>
      </c>
      <c r="E42" s="125" t="s">
        <v>95</v>
      </c>
      <c r="F42" s="125" t="s">
        <v>101</v>
      </c>
      <c r="G42" s="125" t="s">
        <v>96</v>
      </c>
      <c r="H42" s="126"/>
      <c r="I42" s="126" t="s">
        <v>229</v>
      </c>
      <c r="J42" s="168"/>
    </row>
    <row r="43" spans="1:10" ht="19.5" customHeight="1" x14ac:dyDescent="0.25">
      <c r="A43" s="165">
        <f t="shared" si="2"/>
        <v>26</v>
      </c>
      <c r="B43" s="345" t="s">
        <v>257</v>
      </c>
      <c r="C43" s="357"/>
      <c r="D43" s="125" t="s">
        <v>95</v>
      </c>
      <c r="E43" s="125" t="s">
        <v>95</v>
      </c>
      <c r="F43" s="125" t="s">
        <v>101</v>
      </c>
      <c r="G43" s="125" t="s">
        <v>96</v>
      </c>
      <c r="H43" s="126"/>
      <c r="I43" s="126" t="s">
        <v>229</v>
      </c>
      <c r="J43" s="168"/>
    </row>
    <row r="44" spans="1:10" ht="19.5" customHeight="1" x14ac:dyDescent="0.25">
      <c r="A44" s="165">
        <f t="shared" si="2"/>
        <v>27</v>
      </c>
      <c r="B44" s="345" t="s">
        <v>256</v>
      </c>
      <c r="C44" s="346"/>
      <c r="D44" s="125" t="s">
        <v>95</v>
      </c>
      <c r="E44" s="125" t="s">
        <v>95</v>
      </c>
      <c r="F44" s="125" t="s">
        <v>101</v>
      </c>
      <c r="G44" s="125" t="s">
        <v>96</v>
      </c>
      <c r="H44" s="126"/>
      <c r="I44" s="126" t="s">
        <v>229</v>
      </c>
      <c r="J44" s="168"/>
    </row>
    <row r="45" spans="1:10" ht="19.5" customHeight="1" x14ac:dyDescent="0.25">
      <c r="A45" s="165">
        <f t="shared" si="2"/>
        <v>28</v>
      </c>
      <c r="B45" s="345" t="s">
        <v>251</v>
      </c>
      <c r="C45" s="346"/>
      <c r="D45" s="125" t="s">
        <v>95</v>
      </c>
      <c r="E45" s="125" t="s">
        <v>95</v>
      </c>
      <c r="F45" s="125" t="s">
        <v>101</v>
      </c>
      <c r="G45" s="125" t="s">
        <v>96</v>
      </c>
      <c r="H45" s="126"/>
      <c r="I45" s="126" t="s">
        <v>229</v>
      </c>
      <c r="J45" s="168"/>
    </row>
    <row r="46" spans="1:10" ht="19.5" customHeight="1" x14ac:dyDescent="0.25">
      <c r="A46" s="165">
        <f t="shared" si="2"/>
        <v>29</v>
      </c>
      <c r="B46" s="345" t="s">
        <v>102</v>
      </c>
      <c r="C46" s="346"/>
      <c r="D46" s="125" t="s">
        <v>95</v>
      </c>
      <c r="E46" s="125" t="s">
        <v>95</v>
      </c>
      <c r="F46" s="125" t="s">
        <v>101</v>
      </c>
      <c r="G46" s="125" t="s">
        <v>96</v>
      </c>
      <c r="H46" s="126"/>
      <c r="I46" s="126" t="s">
        <v>229</v>
      </c>
      <c r="J46" s="168"/>
    </row>
    <row r="47" spans="1:10" ht="19.5" customHeight="1" x14ac:dyDescent="0.25">
      <c r="A47" s="165">
        <v>30</v>
      </c>
      <c r="B47" s="345" t="s">
        <v>103</v>
      </c>
      <c r="C47" s="346"/>
      <c r="D47" s="125" t="s">
        <v>95</v>
      </c>
      <c r="E47" s="125" t="s">
        <v>101</v>
      </c>
      <c r="F47" s="125" t="s">
        <v>98</v>
      </c>
      <c r="G47" s="125"/>
      <c r="H47" s="126"/>
      <c r="I47" s="126" t="s">
        <v>229</v>
      </c>
      <c r="J47" s="168"/>
    </row>
    <row r="48" spans="1:10" ht="19.5" customHeight="1" x14ac:dyDescent="0.25">
      <c r="A48" s="165">
        <v>31</v>
      </c>
      <c r="B48" s="345" t="s">
        <v>104</v>
      </c>
      <c r="C48" s="346"/>
      <c r="D48" s="125" t="s">
        <v>95</v>
      </c>
      <c r="E48" s="125" t="s">
        <v>95</v>
      </c>
      <c r="F48" s="125" t="s">
        <v>101</v>
      </c>
      <c r="G48" s="125" t="s">
        <v>96</v>
      </c>
      <c r="H48" s="126"/>
      <c r="I48" s="126" t="s">
        <v>229</v>
      </c>
      <c r="J48" s="168"/>
    </row>
    <row r="49" spans="1:10" ht="19.5" customHeight="1" x14ac:dyDescent="0.25">
      <c r="A49" s="165">
        <v>32</v>
      </c>
      <c r="B49" s="345" t="s">
        <v>105</v>
      </c>
      <c r="C49" s="346"/>
      <c r="D49" s="125" t="s">
        <v>95</v>
      </c>
      <c r="E49" s="125" t="s">
        <v>95</v>
      </c>
      <c r="F49" s="125" t="s">
        <v>96</v>
      </c>
      <c r="G49" s="125" t="s">
        <v>96</v>
      </c>
      <c r="H49" s="126"/>
      <c r="I49" s="126" t="s">
        <v>229</v>
      </c>
      <c r="J49" s="168"/>
    </row>
    <row r="50" spans="1:10" ht="19.5" customHeight="1" x14ac:dyDescent="0.25">
      <c r="A50" s="165">
        <v>33</v>
      </c>
      <c r="B50" s="345" t="s">
        <v>106</v>
      </c>
      <c r="C50" s="346"/>
      <c r="D50" s="122" t="s">
        <v>95</v>
      </c>
      <c r="E50" s="122" t="s">
        <v>95</v>
      </c>
      <c r="F50" s="122" t="s">
        <v>101</v>
      </c>
      <c r="G50" s="122" t="s">
        <v>96</v>
      </c>
      <c r="H50" s="124"/>
      <c r="I50" s="126" t="s">
        <v>229</v>
      </c>
      <c r="J50" s="168"/>
    </row>
    <row r="51" spans="1:10" ht="19.5" customHeight="1" x14ac:dyDescent="0.25">
      <c r="A51" s="165">
        <v>34</v>
      </c>
      <c r="B51" s="345" t="s">
        <v>258</v>
      </c>
      <c r="C51" s="346"/>
      <c r="D51" s="122" t="s">
        <v>95</v>
      </c>
      <c r="E51" s="122" t="s">
        <v>101</v>
      </c>
      <c r="F51" s="122" t="s">
        <v>101</v>
      </c>
      <c r="G51" s="122" t="s">
        <v>96</v>
      </c>
      <c r="H51" s="124"/>
      <c r="I51" s="126" t="s">
        <v>229</v>
      </c>
      <c r="J51" s="168"/>
    </row>
    <row r="52" spans="1:10" ht="19.5" customHeight="1" x14ac:dyDescent="0.25">
      <c r="A52" s="165">
        <v>35</v>
      </c>
      <c r="B52" s="345" t="s">
        <v>107</v>
      </c>
      <c r="C52" s="346"/>
      <c r="D52" s="122" t="s">
        <v>95</v>
      </c>
      <c r="E52" s="122" t="s">
        <v>101</v>
      </c>
      <c r="F52" s="122" t="s">
        <v>101</v>
      </c>
      <c r="G52" s="122" t="s">
        <v>96</v>
      </c>
      <c r="H52" s="122"/>
      <c r="I52" s="126" t="s">
        <v>229</v>
      </c>
      <c r="J52" s="168"/>
    </row>
    <row r="53" spans="1:10" ht="19.5" customHeight="1" x14ac:dyDescent="0.25">
      <c r="A53" s="165">
        <v>36</v>
      </c>
      <c r="B53" s="345" t="s">
        <v>259</v>
      </c>
      <c r="C53" s="346"/>
      <c r="D53" s="122" t="s">
        <v>95</v>
      </c>
      <c r="E53" s="122" t="s">
        <v>101</v>
      </c>
      <c r="F53" s="122" t="s">
        <v>101</v>
      </c>
      <c r="G53" s="122" t="s">
        <v>96</v>
      </c>
      <c r="H53" s="122"/>
      <c r="I53" s="126" t="s">
        <v>229</v>
      </c>
      <c r="J53" s="168"/>
    </row>
    <row r="54" spans="1:10" ht="19.5" customHeight="1" x14ac:dyDescent="0.25">
      <c r="A54" s="165">
        <v>37</v>
      </c>
      <c r="B54" s="345" t="s">
        <v>260</v>
      </c>
      <c r="C54" s="346"/>
      <c r="D54" s="122" t="s">
        <v>95</v>
      </c>
      <c r="E54" s="122" t="s">
        <v>95</v>
      </c>
      <c r="F54" s="122" t="s">
        <v>101</v>
      </c>
      <c r="G54" s="122" t="s">
        <v>96</v>
      </c>
      <c r="H54" s="124"/>
      <c r="I54" s="126" t="s">
        <v>229</v>
      </c>
      <c r="J54" s="168"/>
    </row>
    <row r="55" spans="1:10" ht="19.5" customHeight="1" x14ac:dyDescent="0.25">
      <c r="A55" s="165">
        <v>38</v>
      </c>
      <c r="B55" s="345" t="s">
        <v>250</v>
      </c>
      <c r="C55" s="346"/>
      <c r="D55" s="122" t="s">
        <v>95</v>
      </c>
      <c r="E55" s="122" t="s">
        <v>101</v>
      </c>
      <c r="F55" s="122" t="s">
        <v>101</v>
      </c>
      <c r="G55" s="122" t="s">
        <v>96</v>
      </c>
      <c r="H55" s="124"/>
      <c r="I55" s="126" t="s">
        <v>229</v>
      </c>
      <c r="J55" s="168"/>
    </row>
    <row r="56" spans="1:10" ht="19.5" customHeight="1" x14ac:dyDescent="0.25">
      <c r="A56" s="165">
        <v>39</v>
      </c>
      <c r="B56" s="345" t="s">
        <v>249</v>
      </c>
      <c r="C56" s="346"/>
      <c r="D56" s="122" t="s">
        <v>95</v>
      </c>
      <c r="E56" s="122" t="s">
        <v>95</v>
      </c>
      <c r="F56" s="122" t="s">
        <v>101</v>
      </c>
      <c r="G56" s="122" t="s">
        <v>96</v>
      </c>
      <c r="H56" s="124"/>
      <c r="I56" s="126" t="s">
        <v>229</v>
      </c>
      <c r="J56" s="168"/>
    </row>
    <row r="57" spans="1:10" ht="19.5" customHeight="1" x14ac:dyDescent="0.25">
      <c r="A57" s="165">
        <v>40</v>
      </c>
      <c r="B57" s="345" t="s">
        <v>248</v>
      </c>
      <c r="C57" s="346"/>
      <c r="D57" s="122" t="s">
        <v>95</v>
      </c>
      <c r="E57" s="122" t="s">
        <v>95</v>
      </c>
      <c r="F57" s="122" t="s">
        <v>101</v>
      </c>
      <c r="G57" s="122" t="s">
        <v>96</v>
      </c>
      <c r="H57" s="124"/>
      <c r="I57" s="126" t="s">
        <v>229</v>
      </c>
      <c r="J57" s="168"/>
    </row>
    <row r="58" spans="1:10" ht="19.5" customHeight="1" x14ac:dyDescent="0.25">
      <c r="A58" s="165">
        <v>41</v>
      </c>
      <c r="B58" s="345" t="s">
        <v>247</v>
      </c>
      <c r="C58" s="346"/>
      <c r="D58" s="122" t="s">
        <v>95</v>
      </c>
      <c r="E58" s="122" t="s">
        <v>95</v>
      </c>
      <c r="F58" s="122" t="s">
        <v>101</v>
      </c>
      <c r="G58" s="122" t="s">
        <v>96</v>
      </c>
      <c r="H58" s="124"/>
      <c r="I58" s="126" t="s">
        <v>229</v>
      </c>
      <c r="J58" s="168"/>
    </row>
    <row r="59" spans="1:10" ht="19.5" customHeight="1" x14ac:dyDescent="0.25">
      <c r="A59" s="165">
        <f t="shared" si="2"/>
        <v>42</v>
      </c>
      <c r="B59" s="345" t="s">
        <v>246</v>
      </c>
      <c r="C59" s="346"/>
      <c r="D59" s="122" t="s">
        <v>95</v>
      </c>
      <c r="E59" s="122" t="s">
        <v>95</v>
      </c>
      <c r="F59" s="122" t="s">
        <v>101</v>
      </c>
      <c r="G59" s="122" t="s">
        <v>96</v>
      </c>
      <c r="H59" s="124"/>
      <c r="I59" s="126" t="s">
        <v>229</v>
      </c>
      <c r="J59" s="168"/>
    </row>
    <row r="60" spans="1:10" ht="19.5" customHeight="1" x14ac:dyDescent="0.25">
      <c r="A60" s="165">
        <f t="shared" si="2"/>
        <v>43</v>
      </c>
      <c r="B60" s="345" t="s">
        <v>267</v>
      </c>
      <c r="C60" s="346"/>
      <c r="D60" s="122" t="s">
        <v>95</v>
      </c>
      <c r="E60" s="122" t="s">
        <v>95</v>
      </c>
      <c r="F60" s="122" t="s">
        <v>101</v>
      </c>
      <c r="G60" s="125" t="s">
        <v>96</v>
      </c>
      <c r="H60" s="126"/>
      <c r="I60" s="126" t="s">
        <v>229</v>
      </c>
      <c r="J60" s="168"/>
    </row>
    <row r="61" spans="1:10" ht="19.5" customHeight="1" x14ac:dyDescent="0.25">
      <c r="A61" s="165">
        <f t="shared" si="2"/>
        <v>44</v>
      </c>
      <c r="B61" s="345" t="s">
        <v>240</v>
      </c>
      <c r="C61" s="346"/>
      <c r="D61" s="122" t="s">
        <v>95</v>
      </c>
      <c r="E61" s="122" t="s">
        <v>95</v>
      </c>
      <c r="F61" s="122" t="s">
        <v>101</v>
      </c>
      <c r="G61" s="125" t="s">
        <v>96</v>
      </c>
      <c r="H61" s="126"/>
      <c r="I61" s="126" t="s">
        <v>229</v>
      </c>
      <c r="J61" s="168"/>
    </row>
    <row r="62" spans="1:10" ht="19.5" customHeight="1" x14ac:dyDescent="0.25">
      <c r="A62" s="165">
        <v>45</v>
      </c>
      <c r="B62" s="345" t="s">
        <v>266</v>
      </c>
      <c r="C62" s="346"/>
      <c r="D62" s="122" t="s">
        <v>95</v>
      </c>
      <c r="E62" s="122" t="s">
        <v>95</v>
      </c>
      <c r="F62" s="122" t="s">
        <v>101</v>
      </c>
      <c r="G62" s="125" t="s">
        <v>96</v>
      </c>
      <c r="H62" s="126"/>
      <c r="I62" s="126" t="s">
        <v>229</v>
      </c>
      <c r="J62" s="168"/>
    </row>
    <row r="63" spans="1:10" ht="19.5" customHeight="1" x14ac:dyDescent="0.25">
      <c r="A63" s="165">
        <v>46</v>
      </c>
      <c r="B63" s="345" t="s">
        <v>265</v>
      </c>
      <c r="C63" s="346"/>
      <c r="D63" s="122" t="s">
        <v>95</v>
      </c>
      <c r="E63" s="122" t="s">
        <v>95</v>
      </c>
      <c r="F63" s="122" t="s">
        <v>101</v>
      </c>
      <c r="G63" s="125" t="s">
        <v>96</v>
      </c>
      <c r="H63" s="126"/>
      <c r="I63" s="126" t="s">
        <v>229</v>
      </c>
      <c r="J63" s="168"/>
    </row>
    <row r="64" spans="1:10" ht="33" customHeight="1" x14ac:dyDescent="0.25">
      <c r="A64" s="165">
        <v>47</v>
      </c>
      <c r="B64" s="345" t="s">
        <v>348</v>
      </c>
      <c r="C64" s="357"/>
      <c r="D64" s="122" t="s">
        <v>95</v>
      </c>
      <c r="E64" s="122" t="s">
        <v>95</v>
      </c>
      <c r="F64" s="122" t="s">
        <v>101</v>
      </c>
      <c r="G64" s="125" t="s">
        <v>96</v>
      </c>
      <c r="H64" s="126"/>
      <c r="I64" s="126" t="s">
        <v>229</v>
      </c>
      <c r="J64" s="168"/>
    </row>
    <row r="65" spans="1:10" ht="19.5" customHeight="1" x14ac:dyDescent="0.25">
      <c r="A65" s="165">
        <v>48</v>
      </c>
      <c r="B65" s="345" t="s">
        <v>177</v>
      </c>
      <c r="C65" s="357"/>
      <c r="D65" s="122" t="s">
        <v>95</v>
      </c>
      <c r="E65" s="122" t="s">
        <v>95</v>
      </c>
      <c r="F65" s="122" t="s">
        <v>101</v>
      </c>
      <c r="G65" s="125" t="s">
        <v>96</v>
      </c>
      <c r="H65" s="126"/>
      <c r="I65" s="126" t="s">
        <v>229</v>
      </c>
      <c r="J65" s="168"/>
    </row>
    <row r="66" spans="1:10" ht="19.5" customHeight="1" x14ac:dyDescent="0.25">
      <c r="A66" s="165">
        <v>49</v>
      </c>
      <c r="B66" s="345" t="s">
        <v>245</v>
      </c>
      <c r="C66" s="346"/>
      <c r="D66" s="122" t="s">
        <v>95</v>
      </c>
      <c r="E66" s="122" t="s">
        <v>101</v>
      </c>
      <c r="F66" s="122" t="s">
        <v>96</v>
      </c>
      <c r="G66" s="125"/>
      <c r="H66" s="126"/>
      <c r="I66" s="126" t="s">
        <v>229</v>
      </c>
      <c r="J66" s="168"/>
    </row>
    <row r="67" spans="1:10" ht="19.5" customHeight="1" x14ac:dyDescent="0.25">
      <c r="A67" s="165">
        <v>50</v>
      </c>
      <c r="B67" s="345" t="s">
        <v>244</v>
      </c>
      <c r="C67" s="357"/>
      <c r="D67" s="122" t="s">
        <v>95</v>
      </c>
      <c r="E67" s="122" t="s">
        <v>101</v>
      </c>
      <c r="F67" s="122" t="s">
        <v>96</v>
      </c>
      <c r="G67" s="125"/>
      <c r="H67" s="126"/>
      <c r="I67" s="126" t="s">
        <v>229</v>
      </c>
      <c r="J67" s="168"/>
    </row>
    <row r="68" spans="1:10" ht="19.5" customHeight="1" x14ac:dyDescent="0.25">
      <c r="A68" s="165">
        <v>51</v>
      </c>
      <c r="B68" s="345" t="s">
        <v>108</v>
      </c>
      <c r="C68" s="346"/>
      <c r="D68" s="122" t="s">
        <v>95</v>
      </c>
      <c r="E68" s="122" t="s">
        <v>101</v>
      </c>
      <c r="F68" s="122" t="s">
        <v>101</v>
      </c>
      <c r="G68" s="125" t="s">
        <v>96</v>
      </c>
      <c r="H68" s="126"/>
      <c r="I68" s="126" t="s">
        <v>229</v>
      </c>
      <c r="J68" s="168"/>
    </row>
    <row r="69" spans="1:10" ht="19.5" customHeight="1" x14ac:dyDescent="0.25">
      <c r="A69" s="165">
        <v>52</v>
      </c>
      <c r="B69" s="345" t="s">
        <v>264</v>
      </c>
      <c r="C69" s="346"/>
      <c r="D69" s="122" t="s">
        <v>95</v>
      </c>
      <c r="E69" s="122" t="s">
        <v>95</v>
      </c>
      <c r="F69" s="122" t="s">
        <v>101</v>
      </c>
      <c r="G69" s="125" t="s">
        <v>96</v>
      </c>
      <c r="H69" s="126"/>
      <c r="I69" s="126" t="s">
        <v>229</v>
      </c>
      <c r="J69" s="168"/>
    </row>
    <row r="70" spans="1:10" ht="19.5" customHeight="1" x14ac:dyDescent="0.25">
      <c r="A70" s="165">
        <v>53</v>
      </c>
      <c r="B70" s="345" t="s">
        <v>109</v>
      </c>
      <c r="C70" s="346"/>
      <c r="D70" s="122" t="s">
        <v>95</v>
      </c>
      <c r="E70" s="122" t="s">
        <v>101</v>
      </c>
      <c r="F70" s="122" t="s">
        <v>96</v>
      </c>
      <c r="G70" s="125"/>
      <c r="H70" s="126"/>
      <c r="I70" s="126" t="s">
        <v>229</v>
      </c>
      <c r="J70" s="168"/>
    </row>
    <row r="71" spans="1:10" ht="19.5" customHeight="1" x14ac:dyDescent="0.25">
      <c r="A71" s="165">
        <v>54</v>
      </c>
      <c r="B71" s="345" t="s">
        <v>110</v>
      </c>
      <c r="C71" s="346"/>
      <c r="D71" s="122" t="s">
        <v>95</v>
      </c>
      <c r="E71" s="122" t="s">
        <v>101</v>
      </c>
      <c r="F71" s="122" t="s">
        <v>96</v>
      </c>
      <c r="G71" s="125"/>
      <c r="H71" s="126"/>
      <c r="I71" s="126" t="s">
        <v>229</v>
      </c>
      <c r="J71" s="168"/>
    </row>
    <row r="72" spans="1:10" ht="19.5" customHeight="1" x14ac:dyDescent="0.25">
      <c r="A72" s="165">
        <v>55</v>
      </c>
      <c r="B72" s="345" t="s">
        <v>111</v>
      </c>
      <c r="C72" s="346"/>
      <c r="D72" s="122" t="s">
        <v>95</v>
      </c>
      <c r="E72" s="122" t="s">
        <v>95</v>
      </c>
      <c r="F72" s="122" t="s">
        <v>101</v>
      </c>
      <c r="G72" s="125" t="s">
        <v>96</v>
      </c>
      <c r="H72" s="126"/>
      <c r="I72" s="126" t="s">
        <v>229</v>
      </c>
      <c r="J72" s="168"/>
    </row>
    <row r="73" spans="1:10" ht="19.5" customHeight="1" x14ac:dyDescent="0.25">
      <c r="A73" s="165">
        <v>56</v>
      </c>
      <c r="B73" s="345" t="s">
        <v>112</v>
      </c>
      <c r="C73" s="346"/>
      <c r="D73" s="122" t="s">
        <v>95</v>
      </c>
      <c r="E73" s="122" t="s">
        <v>95</v>
      </c>
      <c r="F73" s="122" t="s">
        <v>101</v>
      </c>
      <c r="G73" s="122" t="s">
        <v>96</v>
      </c>
      <c r="H73" s="124"/>
      <c r="I73" s="126" t="s">
        <v>229</v>
      </c>
      <c r="J73" s="168"/>
    </row>
    <row r="74" spans="1:10" ht="19.5" customHeight="1" x14ac:dyDescent="0.25">
      <c r="A74" s="165">
        <v>57</v>
      </c>
      <c r="B74" s="345" t="s">
        <v>241</v>
      </c>
      <c r="C74" s="357"/>
      <c r="D74" s="122" t="s">
        <v>95</v>
      </c>
      <c r="E74" s="122" t="s">
        <v>101</v>
      </c>
      <c r="F74" s="122" t="s">
        <v>96</v>
      </c>
      <c r="G74" s="122"/>
      <c r="H74" s="124"/>
      <c r="I74" s="126" t="s">
        <v>229</v>
      </c>
      <c r="J74" s="168"/>
    </row>
    <row r="75" spans="1:10" ht="19.5" customHeight="1" x14ac:dyDescent="0.25">
      <c r="A75" s="165">
        <v>58</v>
      </c>
      <c r="B75" s="345" t="s">
        <v>242</v>
      </c>
      <c r="C75" s="346"/>
      <c r="D75" s="122" t="s">
        <v>95</v>
      </c>
      <c r="E75" s="122" t="s">
        <v>101</v>
      </c>
      <c r="F75" s="122" t="s">
        <v>96</v>
      </c>
      <c r="G75" s="122"/>
      <c r="H75" s="124"/>
      <c r="I75" s="126" t="s">
        <v>229</v>
      </c>
      <c r="J75" s="168"/>
    </row>
    <row r="76" spans="1:10" ht="19.5" customHeight="1" x14ac:dyDescent="0.25">
      <c r="A76" s="165">
        <v>59</v>
      </c>
      <c r="B76" s="345" t="s">
        <v>178</v>
      </c>
      <c r="C76" s="357"/>
      <c r="D76" s="122" t="s">
        <v>95</v>
      </c>
      <c r="E76" s="122" t="s">
        <v>101</v>
      </c>
      <c r="F76" s="122" t="s">
        <v>96</v>
      </c>
      <c r="G76" s="122"/>
      <c r="H76" s="124"/>
      <c r="I76" s="126" t="s">
        <v>229</v>
      </c>
      <c r="J76" s="168"/>
    </row>
    <row r="77" spans="1:10" ht="19.5" customHeight="1" x14ac:dyDescent="0.25">
      <c r="A77" s="165">
        <v>60</v>
      </c>
      <c r="B77" s="345" t="s">
        <v>263</v>
      </c>
      <c r="C77" s="346"/>
      <c r="D77" s="122" t="s">
        <v>95</v>
      </c>
      <c r="E77" s="122" t="s">
        <v>95</v>
      </c>
      <c r="F77" s="122" t="s">
        <v>96</v>
      </c>
      <c r="G77" s="122" t="s">
        <v>98</v>
      </c>
      <c r="H77" s="124"/>
      <c r="I77" s="126" t="s">
        <v>229</v>
      </c>
      <c r="J77" s="168"/>
    </row>
    <row r="78" spans="1:10" ht="19.5" customHeight="1" x14ac:dyDescent="0.25">
      <c r="A78" s="165">
        <v>61</v>
      </c>
      <c r="B78" s="345" t="s">
        <v>113</v>
      </c>
      <c r="C78" s="346"/>
      <c r="D78" s="122" t="s">
        <v>95</v>
      </c>
      <c r="E78" s="122" t="s">
        <v>101</v>
      </c>
      <c r="F78" s="122" t="s">
        <v>96</v>
      </c>
      <c r="G78" s="122"/>
      <c r="H78" s="124"/>
      <c r="I78" s="126" t="s">
        <v>229</v>
      </c>
      <c r="J78" s="168"/>
    </row>
    <row r="79" spans="1:10" ht="19.5" customHeight="1" x14ac:dyDescent="0.25">
      <c r="A79" s="165">
        <v>62</v>
      </c>
      <c r="B79" s="345" t="s">
        <v>114</v>
      </c>
      <c r="C79" s="346"/>
      <c r="D79" s="122" t="s">
        <v>95</v>
      </c>
      <c r="E79" s="122" t="s">
        <v>101</v>
      </c>
      <c r="F79" s="122" t="s">
        <v>96</v>
      </c>
      <c r="G79" s="122"/>
      <c r="H79" s="124"/>
      <c r="I79" s="126" t="s">
        <v>229</v>
      </c>
      <c r="J79" s="168"/>
    </row>
    <row r="80" spans="1:10" ht="19.5" customHeight="1" x14ac:dyDescent="0.25">
      <c r="A80" s="165">
        <v>63</v>
      </c>
      <c r="B80" s="345" t="s">
        <v>115</v>
      </c>
      <c r="C80" s="346"/>
      <c r="D80" s="122" t="s">
        <v>95</v>
      </c>
      <c r="E80" s="122" t="s">
        <v>101</v>
      </c>
      <c r="F80" s="122" t="s">
        <v>96</v>
      </c>
      <c r="G80" s="122"/>
      <c r="H80" s="124"/>
      <c r="I80" s="126" t="s">
        <v>229</v>
      </c>
      <c r="J80" s="168"/>
    </row>
    <row r="81" spans="1:10" ht="19.5" customHeight="1" x14ac:dyDescent="0.25">
      <c r="A81" s="165">
        <f t="shared" si="2"/>
        <v>64</v>
      </c>
      <c r="B81" s="345" t="s">
        <v>116</v>
      </c>
      <c r="C81" s="346"/>
      <c r="D81" s="122" t="s">
        <v>95</v>
      </c>
      <c r="E81" s="122" t="s">
        <v>101</v>
      </c>
      <c r="F81" s="122" t="s">
        <v>96</v>
      </c>
      <c r="G81" s="122"/>
      <c r="H81" s="124"/>
      <c r="I81" s="126" t="s">
        <v>229</v>
      </c>
      <c r="J81" s="168"/>
    </row>
    <row r="82" spans="1:10" ht="19.5" customHeight="1" x14ac:dyDescent="0.25">
      <c r="A82" s="165">
        <f t="shared" si="2"/>
        <v>65</v>
      </c>
      <c r="B82" s="345" t="s">
        <v>262</v>
      </c>
      <c r="C82" s="346"/>
      <c r="D82" s="122" t="s">
        <v>95</v>
      </c>
      <c r="E82" s="122" t="s">
        <v>101</v>
      </c>
      <c r="F82" s="122" t="s">
        <v>96</v>
      </c>
      <c r="G82" s="122"/>
      <c r="H82" s="124"/>
      <c r="I82" s="126" t="s">
        <v>229</v>
      </c>
      <c r="J82" s="168"/>
    </row>
    <row r="83" spans="1:10" ht="19.5" customHeight="1" x14ac:dyDescent="0.25">
      <c r="A83" s="165">
        <v>66</v>
      </c>
      <c r="B83" s="345" t="s">
        <v>117</v>
      </c>
      <c r="C83" s="346"/>
      <c r="D83" s="122" t="s">
        <v>95</v>
      </c>
      <c r="E83" s="122" t="s">
        <v>101</v>
      </c>
      <c r="F83" s="122" t="s">
        <v>96</v>
      </c>
      <c r="G83" s="122" t="s">
        <v>98</v>
      </c>
      <c r="H83" s="124"/>
      <c r="I83" s="126" t="s">
        <v>229</v>
      </c>
      <c r="J83" s="168"/>
    </row>
    <row r="84" spans="1:10" ht="19.5" customHeight="1" x14ac:dyDescent="0.25">
      <c r="A84" s="165">
        <v>67</v>
      </c>
      <c r="B84" s="345" t="s">
        <v>243</v>
      </c>
      <c r="C84" s="357"/>
      <c r="D84" s="122" t="s">
        <v>95</v>
      </c>
      <c r="E84" s="122" t="s">
        <v>101</v>
      </c>
      <c r="F84" s="122" t="s">
        <v>96</v>
      </c>
      <c r="G84" s="122"/>
      <c r="H84" s="124"/>
      <c r="I84" s="126" t="s">
        <v>229</v>
      </c>
      <c r="J84" s="168"/>
    </row>
    <row r="85" spans="1:10" ht="19.5" customHeight="1" thickBot="1" x14ac:dyDescent="0.3">
      <c r="A85" s="202">
        <v>68</v>
      </c>
      <c r="B85" s="358" t="s">
        <v>261</v>
      </c>
      <c r="C85" s="359"/>
      <c r="D85" s="155" t="s">
        <v>95</v>
      </c>
      <c r="E85" s="155" t="s">
        <v>101</v>
      </c>
      <c r="F85" s="155" t="s">
        <v>96</v>
      </c>
      <c r="G85" s="155"/>
      <c r="H85" s="124"/>
      <c r="I85" s="126" t="s">
        <v>229</v>
      </c>
      <c r="J85" s="168"/>
    </row>
    <row r="86" spans="1:10" ht="36" customHeight="1" thickBot="1" x14ac:dyDescent="0.3">
      <c r="A86" s="211"/>
      <c r="B86" s="212"/>
      <c r="C86" s="211"/>
      <c r="D86" s="211"/>
      <c r="E86" s="211"/>
      <c r="F86" s="211"/>
      <c r="G86" s="213"/>
      <c r="H86" s="374" t="s">
        <v>118</v>
      </c>
      <c r="I86" s="375"/>
      <c r="J86" s="169" t="s">
        <v>56</v>
      </c>
    </row>
    <row r="87" spans="1:10" ht="18.75" customHeight="1" x14ac:dyDescent="0.25">
      <c r="A87" s="119"/>
      <c r="B87" s="149"/>
      <c r="C87" s="120"/>
      <c r="D87" s="119"/>
      <c r="E87" s="119"/>
      <c r="F87" s="119"/>
      <c r="G87" s="119"/>
      <c r="H87" s="119"/>
      <c r="I87" s="119"/>
      <c r="J87" s="119"/>
    </row>
    <row r="88" spans="1:10" ht="20.25" customHeight="1" x14ac:dyDescent="0.25">
      <c r="A88" s="119"/>
      <c r="B88" s="120"/>
      <c r="C88" s="347"/>
      <c r="D88" s="347"/>
      <c r="E88" s="347"/>
      <c r="F88" s="347"/>
      <c r="G88" s="347"/>
      <c r="H88" s="347"/>
      <c r="I88" s="148"/>
      <c r="J88" s="119"/>
    </row>
    <row r="89" spans="1:10" ht="21" customHeight="1" x14ac:dyDescent="0.25">
      <c r="A89" s="119"/>
      <c r="B89" s="120"/>
      <c r="C89" s="347"/>
      <c r="D89" s="347"/>
      <c r="E89" s="347"/>
      <c r="F89" s="347"/>
      <c r="G89" s="347"/>
      <c r="H89" s="347"/>
      <c r="I89" s="148"/>
      <c r="J89" s="119"/>
    </row>
    <row r="90" spans="1:10" ht="18.75" customHeight="1" x14ac:dyDescent="0.25">
      <c r="A90" s="119"/>
      <c r="B90" s="120"/>
      <c r="C90" s="347"/>
      <c r="D90" s="347"/>
      <c r="E90" s="347"/>
      <c r="F90" s="347"/>
      <c r="G90" s="347"/>
      <c r="H90" s="347"/>
      <c r="I90" s="148"/>
      <c r="J90" s="119"/>
    </row>
    <row r="91" spans="1:10" ht="20.25" customHeight="1" x14ac:dyDescent="0.25">
      <c r="A91" s="119"/>
      <c r="B91" s="120"/>
      <c r="C91" s="347"/>
      <c r="D91" s="347"/>
      <c r="E91" s="347"/>
      <c r="F91" s="347"/>
      <c r="G91" s="347"/>
      <c r="H91" s="347"/>
      <c r="I91" s="148"/>
      <c r="J91" s="119"/>
    </row>
  </sheetData>
  <mergeCells count="89">
    <mergeCell ref="B23:C23"/>
    <mergeCell ref="H86:I86"/>
    <mergeCell ref="A19:J19"/>
    <mergeCell ref="B21:C21"/>
    <mergeCell ref="B22:C22"/>
    <mergeCell ref="B65:C65"/>
    <mergeCell ref="B64:C64"/>
    <mergeCell ref="B24:C24"/>
    <mergeCell ref="B25:C25"/>
    <mergeCell ref="B26:C26"/>
    <mergeCell ref="B27:C27"/>
    <mergeCell ref="B28:C28"/>
    <mergeCell ref="B29:C29"/>
    <mergeCell ref="B30:C30"/>
    <mergeCell ref="B31:C31"/>
    <mergeCell ref="B32:C32"/>
    <mergeCell ref="A18:J18"/>
    <mergeCell ref="G2:H2"/>
    <mergeCell ref="G3:H3"/>
    <mergeCell ref="C2:E2"/>
    <mergeCell ref="C3:E3"/>
    <mergeCell ref="C6:E6"/>
    <mergeCell ref="C7:E7"/>
    <mergeCell ref="C8:E8"/>
    <mergeCell ref="G6:H6"/>
    <mergeCell ref="G7:H7"/>
    <mergeCell ref="G8:H8"/>
    <mergeCell ref="B5:H5"/>
    <mergeCell ref="A10:J10"/>
    <mergeCell ref="C88:H88"/>
    <mergeCell ref="C89:H89"/>
    <mergeCell ref="C90:H90"/>
    <mergeCell ref="C91:H91"/>
    <mergeCell ref="A1:J1"/>
    <mergeCell ref="I12:J12"/>
    <mergeCell ref="I13:J13"/>
    <mergeCell ref="I14:J14"/>
    <mergeCell ref="I15:J15"/>
    <mergeCell ref="I16:J16"/>
    <mergeCell ref="B43:C43"/>
    <mergeCell ref="B85:C85"/>
    <mergeCell ref="B84:C84"/>
    <mergeCell ref="B76:C76"/>
    <mergeCell ref="B74:C74"/>
    <mergeCell ref="B67:C67"/>
    <mergeCell ref="B33:C33"/>
    <mergeCell ref="B35:C35"/>
    <mergeCell ref="B36:C36"/>
    <mergeCell ref="B37:C37"/>
    <mergeCell ref="B38:C38"/>
    <mergeCell ref="B39:C39"/>
    <mergeCell ref="B40:C40"/>
    <mergeCell ref="B41:C41"/>
    <mergeCell ref="B42:C42"/>
    <mergeCell ref="B44:C44"/>
    <mergeCell ref="B45:C45"/>
    <mergeCell ref="B46:C46"/>
    <mergeCell ref="B47:C47"/>
    <mergeCell ref="B48:C48"/>
    <mergeCell ref="B49:C49"/>
    <mergeCell ref="B50:C50"/>
    <mergeCell ref="B51:C51"/>
    <mergeCell ref="B52:C52"/>
    <mergeCell ref="B53:C53"/>
    <mergeCell ref="B54:C54"/>
    <mergeCell ref="B61:C61"/>
    <mergeCell ref="B62:C62"/>
    <mergeCell ref="B63:C63"/>
    <mergeCell ref="B66:C66"/>
    <mergeCell ref="B55:C55"/>
    <mergeCell ref="B56:C56"/>
    <mergeCell ref="B57:C57"/>
    <mergeCell ref="B58:C58"/>
    <mergeCell ref="B59:C59"/>
    <mergeCell ref="B60:C60"/>
    <mergeCell ref="B80:C80"/>
    <mergeCell ref="B81:C81"/>
    <mergeCell ref="B82:C82"/>
    <mergeCell ref="B83:C83"/>
    <mergeCell ref="B73:C73"/>
    <mergeCell ref="B75:C75"/>
    <mergeCell ref="B77:C77"/>
    <mergeCell ref="B78:C78"/>
    <mergeCell ref="B79:C79"/>
    <mergeCell ref="B68:C68"/>
    <mergeCell ref="B69:C69"/>
    <mergeCell ref="B70:C70"/>
    <mergeCell ref="B71:C71"/>
    <mergeCell ref="B72:C72"/>
  </mergeCells>
  <printOptions horizontalCentered="1"/>
  <pageMargins left="0.7" right="0.7" top="0.75" bottom="0.75" header="0.3" footer="0.3"/>
  <pageSetup paperSize="17" scale="5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Data!$C$15:$C$16</xm:f>
          </x14:formula1>
          <xm:sqref>I21:I33 I35:I85</xm:sqref>
        </x14:dataValidation>
        <x14:dataValidation type="list" allowBlank="1" showInputMessage="1" showErrorMessage="1">
          <x14:formula1>
            <xm:f>Data!$E$17:$E$21</xm:f>
          </x14:formula1>
          <xm:sqref>J86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0"/>
    <pageSetUpPr autoPageBreaks="0"/>
  </sheetPr>
  <dimension ref="A1:C7"/>
  <sheetViews>
    <sheetView view="pageBreakPreview" zoomScaleSheetLayoutView="100" workbookViewId="0">
      <selection sqref="A1:C1"/>
    </sheetView>
  </sheetViews>
  <sheetFormatPr defaultColWidth="11.42578125" defaultRowHeight="15" x14ac:dyDescent="0.25"/>
  <cols>
    <col min="1" max="1" width="2.42578125" customWidth="1"/>
    <col min="2" max="2" width="22" customWidth="1"/>
    <col min="3" max="3" width="100.42578125" customWidth="1"/>
  </cols>
  <sheetData>
    <row r="1" spans="1:3" ht="24.75" customHeight="1" x14ac:dyDescent="0.2">
      <c r="A1" s="377" t="s">
        <v>180</v>
      </c>
      <c r="B1" s="377"/>
      <c r="C1" s="377"/>
    </row>
    <row r="3" spans="1:3" ht="45.75" customHeight="1" x14ac:dyDescent="0.2">
      <c r="B3" s="128" t="s">
        <v>179</v>
      </c>
      <c r="C3" s="129" t="s">
        <v>276</v>
      </c>
    </row>
    <row r="4" spans="1:3" ht="37.5" customHeight="1" x14ac:dyDescent="0.2">
      <c r="B4" s="128" t="s">
        <v>182</v>
      </c>
      <c r="C4" s="129" t="s">
        <v>184</v>
      </c>
    </row>
    <row r="5" spans="1:3" ht="38.25" customHeight="1" x14ac:dyDescent="0.2">
      <c r="B5" s="130" t="s">
        <v>181</v>
      </c>
      <c r="C5" s="131" t="s">
        <v>359</v>
      </c>
    </row>
    <row r="6" spans="1:3" ht="42.75" customHeight="1" x14ac:dyDescent="0.2">
      <c r="B6" s="128" t="s">
        <v>2</v>
      </c>
      <c r="C6" s="129" t="s">
        <v>277</v>
      </c>
    </row>
    <row r="7" spans="1:3" ht="36" customHeight="1" x14ac:dyDescent="0.2">
      <c r="B7" s="128" t="s">
        <v>44</v>
      </c>
      <c r="C7" s="131" t="s">
        <v>183</v>
      </c>
    </row>
  </sheetData>
  <mergeCells count="1">
    <mergeCell ref="A1:C1"/>
  </mergeCells>
  <pageMargins left="0.7" right="0.7" top="0.75" bottom="0.75" header="0.3" footer="0.3"/>
  <pageSetup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0"/>
    <pageSetUpPr autoPageBreaks="0"/>
  </sheetPr>
  <dimension ref="A1:G20"/>
  <sheetViews>
    <sheetView view="pageBreakPreview" zoomScaleSheetLayoutView="100" workbookViewId="0">
      <selection activeCell="B2" sqref="B2"/>
    </sheetView>
  </sheetViews>
  <sheetFormatPr defaultColWidth="8.85546875" defaultRowHeight="15" x14ac:dyDescent="0.25"/>
  <cols>
    <col min="1" max="1" width="41.85546875" style="218" customWidth="1"/>
    <col min="2" max="2" width="59.85546875" customWidth="1"/>
  </cols>
  <sheetData>
    <row r="1" spans="1:7" ht="31.5" customHeight="1" x14ac:dyDescent="0.25">
      <c r="A1" s="334" t="s">
        <v>360</v>
      </c>
      <c r="B1" s="335"/>
    </row>
    <row r="2" spans="1:7" ht="26.25" customHeight="1" x14ac:dyDescent="0.25">
      <c r="A2" s="219" t="s">
        <v>33</v>
      </c>
      <c r="B2" s="222" t="s">
        <v>146</v>
      </c>
    </row>
    <row r="3" spans="1:7" ht="26.25" customHeight="1" x14ac:dyDescent="0.25">
      <c r="A3" s="219" t="s">
        <v>24</v>
      </c>
      <c r="B3" s="223">
        <v>42370</v>
      </c>
    </row>
    <row r="4" spans="1:7" ht="33" customHeight="1" x14ac:dyDescent="0.25">
      <c r="A4" s="219" t="s">
        <v>164</v>
      </c>
      <c r="B4" s="132" t="s">
        <v>159</v>
      </c>
    </row>
    <row r="5" spans="1:7" ht="33" customHeight="1" x14ac:dyDescent="0.25">
      <c r="A5" s="219" t="s">
        <v>390</v>
      </c>
      <c r="B5" s="127" t="s">
        <v>384</v>
      </c>
    </row>
    <row r="6" spans="1:7" ht="33" customHeight="1" x14ac:dyDescent="0.25">
      <c r="A6" s="219" t="s">
        <v>394</v>
      </c>
      <c r="B6" s="132" t="s">
        <v>383</v>
      </c>
    </row>
    <row r="7" spans="1:7" ht="30.75" customHeight="1" x14ac:dyDescent="0.25">
      <c r="A7" s="219" t="s">
        <v>165</v>
      </c>
      <c r="B7" s="132" t="s">
        <v>49</v>
      </c>
    </row>
    <row r="8" spans="1:7" ht="37.5" customHeight="1" thickBot="1" x14ac:dyDescent="0.3">
      <c r="A8" s="220" t="s">
        <v>379</v>
      </c>
      <c r="B8" s="133" t="s">
        <v>278</v>
      </c>
    </row>
    <row r="9" spans="1:7" ht="112.5" customHeight="1" thickTop="1" x14ac:dyDescent="0.25">
      <c r="A9" s="215" t="s">
        <v>167</v>
      </c>
      <c r="B9" s="135" t="s">
        <v>185</v>
      </c>
    </row>
    <row r="10" spans="1:7" ht="42" customHeight="1" x14ac:dyDescent="0.25">
      <c r="A10" s="214" t="s">
        <v>168</v>
      </c>
      <c r="B10" s="221">
        <v>3</v>
      </c>
    </row>
    <row r="11" spans="1:7" ht="48.75" customHeight="1" x14ac:dyDescent="0.25">
      <c r="A11" s="216" t="s">
        <v>316</v>
      </c>
      <c r="B11" s="127" t="s">
        <v>188</v>
      </c>
    </row>
    <row r="12" spans="1:7" ht="60.75" customHeight="1" x14ac:dyDescent="0.25">
      <c r="A12" s="214" t="s">
        <v>11</v>
      </c>
      <c r="B12" s="127" t="s">
        <v>186</v>
      </c>
    </row>
    <row r="13" spans="1:7" ht="60.75" customHeight="1" x14ac:dyDescent="0.25">
      <c r="A13" s="214" t="s">
        <v>303</v>
      </c>
      <c r="B13" s="127" t="s">
        <v>187</v>
      </c>
    </row>
    <row r="14" spans="1:7" ht="60.75" customHeight="1" x14ac:dyDescent="0.25">
      <c r="A14" s="214" t="s">
        <v>12</v>
      </c>
      <c r="B14" s="127" t="s">
        <v>189</v>
      </c>
    </row>
    <row r="15" spans="1:7" ht="60.75" customHeight="1" x14ac:dyDescent="0.25">
      <c r="A15" s="214" t="s">
        <v>2</v>
      </c>
      <c r="B15" s="127" t="s">
        <v>354</v>
      </c>
      <c r="G15" s="84"/>
    </row>
    <row r="16" spans="1:7" ht="70.5" customHeight="1" x14ac:dyDescent="0.25">
      <c r="A16" s="214" t="s">
        <v>18</v>
      </c>
      <c r="B16" s="127" t="s">
        <v>353</v>
      </c>
    </row>
    <row r="17" spans="1:2" ht="60.75" customHeight="1" x14ac:dyDescent="0.25">
      <c r="A17" s="214" t="s">
        <v>14</v>
      </c>
      <c r="B17" s="127" t="s">
        <v>48</v>
      </c>
    </row>
    <row r="18" spans="1:2" ht="129.75" customHeight="1" x14ac:dyDescent="0.25">
      <c r="A18" s="214" t="s">
        <v>13</v>
      </c>
      <c r="B18" s="127" t="s">
        <v>352</v>
      </c>
    </row>
    <row r="19" spans="1:2" ht="60.75" customHeight="1" x14ac:dyDescent="0.25">
      <c r="A19" s="216" t="s">
        <v>176</v>
      </c>
      <c r="B19" s="127" t="s">
        <v>351</v>
      </c>
    </row>
    <row r="20" spans="1:2" ht="60.75" customHeight="1" thickBot="1" x14ac:dyDescent="0.3">
      <c r="A20" s="217" t="s">
        <v>15</v>
      </c>
      <c r="B20" s="134"/>
    </row>
  </sheetData>
  <mergeCells count="1">
    <mergeCell ref="A1:B1"/>
  </mergeCells>
  <printOptions horizontalCentered="1" verticalCentered="1"/>
  <pageMargins left="0.7" right="0.7" top="0.75" bottom="0.75" header="0.3" footer="0.3"/>
  <pageSetup paperSize="5" scale="8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theme="0"/>
    <pageSetUpPr fitToPage="1"/>
  </sheetPr>
  <dimension ref="A1:U87"/>
  <sheetViews>
    <sheetView view="pageBreakPreview" zoomScale="80" zoomScaleSheetLayoutView="80" workbookViewId="0">
      <selection activeCell="C90" sqref="C90"/>
    </sheetView>
  </sheetViews>
  <sheetFormatPr defaultColWidth="8.85546875" defaultRowHeight="15.75" x14ac:dyDescent="0.25"/>
  <cols>
    <col min="1" max="1" width="10.7109375" style="1" customWidth="1"/>
    <col min="2" max="2" width="41.28515625" style="1" customWidth="1"/>
    <col min="3" max="3" width="9.140625" style="1" customWidth="1"/>
    <col min="4" max="4" width="17.42578125" style="1" customWidth="1"/>
    <col min="5" max="5" width="16.28515625" style="3" bestFit="1" customWidth="1"/>
    <col min="6" max="7" width="16.28515625" style="1" bestFit="1" customWidth="1"/>
    <col min="8" max="8" width="19.140625" style="1" customWidth="1"/>
    <col min="9" max="9" width="18.140625" style="1" customWidth="1"/>
    <col min="10" max="10" width="21.140625" style="1" customWidth="1"/>
    <col min="11" max="12" width="11.42578125" style="1" customWidth="1"/>
    <col min="13" max="13" width="13.42578125" style="1" customWidth="1"/>
    <col min="14" max="14" width="11.85546875" style="1" customWidth="1"/>
    <col min="15" max="19" width="12.140625" style="1" customWidth="1"/>
    <col min="20" max="20" width="12.140625" style="20" customWidth="1"/>
    <col min="21" max="25" width="11.42578125" style="1" customWidth="1"/>
    <col min="26" max="16384" width="8.85546875" style="1"/>
  </cols>
  <sheetData>
    <row r="1" spans="1:21" ht="30.75" customHeight="1" x14ac:dyDescent="0.2">
      <c r="A1" s="338" t="s">
        <v>204</v>
      </c>
      <c r="B1" s="338"/>
      <c r="C1" s="338"/>
      <c r="D1" s="338"/>
      <c r="E1" s="338"/>
      <c r="F1" s="338"/>
      <c r="G1" s="338"/>
      <c r="H1" s="338"/>
      <c r="I1" s="338"/>
      <c r="J1" s="338"/>
    </row>
    <row r="2" spans="1:21" ht="25.5" customHeight="1" x14ac:dyDescent="0.2">
      <c r="B2" s="24" t="s">
        <v>34</v>
      </c>
      <c r="C2" s="342" t="str">
        <f>'EX_BOE Summary'!$B$2</f>
        <v>Cho-Cho Bridge</v>
      </c>
      <c r="D2" s="343"/>
      <c r="E2" s="343"/>
      <c r="F2" s="343"/>
      <c r="G2" s="343"/>
      <c r="H2" s="343"/>
      <c r="I2" s="343"/>
      <c r="J2" s="344"/>
    </row>
    <row r="3" spans="1:21" ht="32.25" customHeight="1" x14ac:dyDescent="0.55000000000000004">
      <c r="A3" s="15"/>
      <c r="B3" s="83"/>
      <c r="C3" s="15"/>
      <c r="D3" s="15"/>
      <c r="E3" s="15"/>
      <c r="F3" s="15"/>
      <c r="H3" s="341" t="s">
        <v>24</v>
      </c>
      <c r="I3" s="341"/>
      <c r="J3" s="234">
        <f>'EX_BOE Summary'!$B$3</f>
        <v>42370</v>
      </c>
    </row>
    <row r="4" spans="1:21" ht="18" x14ac:dyDescent="0.25">
      <c r="A4" s="6"/>
      <c r="B4" s="378" t="s">
        <v>25</v>
      </c>
      <c r="C4" s="378"/>
      <c r="D4" s="379"/>
      <c r="E4" s="43">
        <f>'EX_BOE Summary'!$B$10</f>
        <v>3</v>
      </c>
    </row>
    <row r="5" spans="1:21" ht="18" x14ac:dyDescent="0.25">
      <c r="A5" s="6"/>
      <c r="B5" s="13"/>
      <c r="C5" s="13"/>
      <c r="D5" s="13"/>
      <c r="E5" s="2"/>
    </row>
    <row r="6" spans="1:21" s="14" customFormat="1" ht="19.5" customHeight="1" x14ac:dyDescent="0.25">
      <c r="D6" s="228" t="s">
        <v>5</v>
      </c>
      <c r="E6" s="145">
        <v>0.05</v>
      </c>
      <c r="F6" s="146">
        <v>0.06</v>
      </c>
      <c r="G6" s="146">
        <f>F6</f>
        <v>0.06</v>
      </c>
      <c r="H6" s="146">
        <v>7.0000000000000007E-2</v>
      </c>
      <c r="I6" s="146">
        <v>0.08</v>
      </c>
      <c r="J6" s="26"/>
      <c r="O6" s="233"/>
      <c r="T6" s="20"/>
    </row>
    <row r="7" spans="1:21" ht="38.25" customHeight="1" x14ac:dyDescent="0.25">
      <c r="B7" s="59" t="s">
        <v>23</v>
      </c>
      <c r="C7" s="45"/>
      <c r="D7" s="50" t="s">
        <v>4</v>
      </c>
      <c r="E7" s="49" t="s">
        <v>194</v>
      </c>
      <c r="F7" s="12"/>
      <c r="G7" s="12"/>
      <c r="H7" s="12"/>
      <c r="I7" s="12"/>
      <c r="J7" s="12"/>
      <c r="Q7" s="81" t="s">
        <v>43</v>
      </c>
    </row>
    <row r="8" spans="1:21" ht="29.25" customHeight="1" x14ac:dyDescent="0.2">
      <c r="B8" s="51" t="s">
        <v>26</v>
      </c>
      <c r="C8" s="44" t="s">
        <v>36</v>
      </c>
      <c r="D8" s="137">
        <v>2016</v>
      </c>
      <c r="E8" s="138">
        <v>2018</v>
      </c>
      <c r="F8" s="138">
        <v>2019</v>
      </c>
      <c r="G8" s="138">
        <v>2020</v>
      </c>
      <c r="H8" s="138">
        <v>2022</v>
      </c>
      <c r="I8" s="138">
        <v>2023</v>
      </c>
      <c r="J8" s="139" t="s">
        <v>6</v>
      </c>
      <c r="L8" s="42">
        <f>E8</f>
        <v>2018</v>
      </c>
      <c r="M8" s="42">
        <f>L8+1</f>
        <v>2019</v>
      </c>
      <c r="N8" s="42">
        <f t="shared" ref="N8:P8" si="0">M8+1</f>
        <v>2020</v>
      </c>
      <c r="O8" s="42">
        <f t="shared" si="0"/>
        <v>2021</v>
      </c>
      <c r="P8" s="42">
        <f t="shared" si="0"/>
        <v>2022</v>
      </c>
      <c r="Q8" s="82" t="s">
        <v>35</v>
      </c>
    </row>
    <row r="9" spans="1:21" ht="15.95" x14ac:dyDescent="0.2">
      <c r="A9" s="45" t="s">
        <v>0</v>
      </c>
      <c r="B9" s="46"/>
      <c r="C9" s="46"/>
      <c r="D9" s="52"/>
      <c r="E9" s="53"/>
      <c r="F9" s="46"/>
      <c r="G9" s="46"/>
      <c r="H9" s="46"/>
      <c r="I9" s="46"/>
      <c r="J9" s="54"/>
      <c r="L9" s="19"/>
      <c r="M9" s="19"/>
      <c r="N9" s="19"/>
      <c r="O9" s="19"/>
      <c r="P9" s="19"/>
      <c r="Q9" s="20"/>
    </row>
    <row r="10" spans="1:21" ht="15.95" x14ac:dyDescent="0.2">
      <c r="B10" s="89" t="s">
        <v>150</v>
      </c>
      <c r="C10" s="103">
        <f t="shared" ref="C10:C16" si="1">IFERROR(D10/D$17,"-")</f>
        <v>2.8328611898016998E-2</v>
      </c>
      <c r="D10" s="87">
        <v>5000</v>
      </c>
      <c r="E10" s="39">
        <f>ROUNDUP($D10*L10*POWER((1+E$6),(E$8-$D$8)),0)</f>
        <v>0</v>
      </c>
      <c r="F10" s="39">
        <f>ROUNDUP($D10*M10*POWER((1+F$6),(F$8-$D$8)),0)</f>
        <v>5956</v>
      </c>
      <c r="G10" s="39">
        <f>ROUNDUP($D10*N10*POWER((1+G$6),(G$8-$D$8)),0)</f>
        <v>0</v>
      </c>
      <c r="H10" s="39">
        <f>ROUNDUP($D10*O10*POWER((1+H$6),(H$8-$D$8)),0)</f>
        <v>0</v>
      </c>
      <c r="I10" s="39">
        <f>ROUNDUP($D10*P10*POWER((1+I$6),(I$8-$D$8)),0)</f>
        <v>0</v>
      </c>
      <c r="J10" s="39">
        <f>SUM(E10:I10)</f>
        <v>5956</v>
      </c>
      <c r="K10" s="22"/>
      <c r="L10" s="146"/>
      <c r="M10" s="146">
        <v>1</v>
      </c>
      <c r="N10" s="146"/>
      <c r="O10" s="146"/>
      <c r="P10" s="146"/>
      <c r="Q10" s="54" t="str">
        <f>IF(SUM(L10:P10)=100%,"100%",IF(SUM(L10:P10)=0,"0%","error"))</f>
        <v>100%</v>
      </c>
      <c r="U10" s="1" t="str">
        <f>IF(SUM(L10:P10)&lt;100,"","error")</f>
        <v/>
      </c>
    </row>
    <row r="11" spans="1:21" ht="15.95" x14ac:dyDescent="0.2">
      <c r="B11" s="89" t="s">
        <v>195</v>
      </c>
      <c r="C11" s="103">
        <f t="shared" si="1"/>
        <v>1.4164305949008499E-2</v>
      </c>
      <c r="D11" s="87">
        <v>2500</v>
      </c>
      <c r="E11" s="39">
        <f t="shared" ref="E11:E16" si="2">ROUNDUP($D11*L11*POWER((1+E$6),(E$8-$D$8)),0)</f>
        <v>0</v>
      </c>
      <c r="F11" s="39">
        <f t="shared" ref="F11:F16" si="3">ROUNDUP($D11*M11*POWER((1+F$6),(F$8-$D$8)),0)</f>
        <v>0</v>
      </c>
      <c r="G11" s="39">
        <f t="shared" ref="G11:G16" si="4">ROUNDUP($D11*N11*POWER((1+G$6),(G$8-$D$8)),0)</f>
        <v>790</v>
      </c>
      <c r="H11" s="39">
        <f t="shared" ref="H11:H16" si="5">ROUNDUP($D11*O11*POWER((1+H$6),(H$8-$D$8)),0)</f>
        <v>938</v>
      </c>
      <c r="I11" s="39">
        <f t="shared" ref="I11:I16" si="6">ROUNDUP($D11*P11*POWER((1+I$6),(I$8-$D$8)),0)</f>
        <v>2143</v>
      </c>
      <c r="J11" s="39">
        <f t="shared" ref="J11:J16" si="7">SUM(E11:I11)</f>
        <v>3871</v>
      </c>
      <c r="L11" s="146"/>
      <c r="M11" s="146"/>
      <c r="N11" s="146">
        <v>0.25</v>
      </c>
      <c r="O11" s="146">
        <v>0.25</v>
      </c>
      <c r="P11" s="146">
        <v>0.5</v>
      </c>
      <c r="Q11" s="54" t="str">
        <f t="shared" ref="Q11:Q16" si="8">IF(SUM(L11:P11)=100%,"100%",IF(SUM(L11:P11)=0,"0%","error"))</f>
        <v>100%</v>
      </c>
    </row>
    <row r="12" spans="1:21" ht="15.95" x14ac:dyDescent="0.2">
      <c r="B12" s="89" t="s">
        <v>147</v>
      </c>
      <c r="C12" s="103">
        <f t="shared" si="1"/>
        <v>0.84985835694050993</v>
      </c>
      <c r="D12" s="87">
        <v>150000</v>
      </c>
      <c r="E12" s="39">
        <f t="shared" si="2"/>
        <v>0</v>
      </c>
      <c r="F12" s="39">
        <f t="shared" si="3"/>
        <v>0</v>
      </c>
      <c r="G12" s="39">
        <f t="shared" si="4"/>
        <v>47343</v>
      </c>
      <c r="H12" s="39">
        <f t="shared" si="5"/>
        <v>112555</v>
      </c>
      <c r="I12" s="39">
        <f t="shared" si="6"/>
        <v>64269</v>
      </c>
      <c r="J12" s="39">
        <f t="shared" si="7"/>
        <v>224167</v>
      </c>
      <c r="L12" s="146"/>
      <c r="M12" s="146"/>
      <c r="N12" s="146">
        <v>0.25</v>
      </c>
      <c r="O12" s="146">
        <v>0.5</v>
      </c>
      <c r="P12" s="146">
        <v>0.25</v>
      </c>
      <c r="Q12" s="54" t="str">
        <f t="shared" si="8"/>
        <v>100%</v>
      </c>
    </row>
    <row r="13" spans="1:21" ht="15.95" x14ac:dyDescent="0.2">
      <c r="B13" s="89" t="s">
        <v>196</v>
      </c>
      <c r="C13" s="103">
        <f t="shared" si="1"/>
        <v>5.6657223796033995E-2</v>
      </c>
      <c r="D13" s="87">
        <v>10000</v>
      </c>
      <c r="E13" s="39">
        <f t="shared" si="2"/>
        <v>0</v>
      </c>
      <c r="F13" s="39">
        <f t="shared" si="3"/>
        <v>0</v>
      </c>
      <c r="G13" s="39">
        <f t="shared" si="4"/>
        <v>3157</v>
      </c>
      <c r="H13" s="39">
        <f t="shared" si="5"/>
        <v>0</v>
      </c>
      <c r="I13" s="39">
        <f t="shared" si="6"/>
        <v>12854</v>
      </c>
      <c r="J13" s="39">
        <f t="shared" si="7"/>
        <v>16011</v>
      </c>
      <c r="L13" s="146"/>
      <c r="M13" s="146"/>
      <c r="N13" s="146">
        <v>0.25</v>
      </c>
      <c r="O13" s="146"/>
      <c r="P13" s="146">
        <v>0.75</v>
      </c>
      <c r="Q13" s="54" t="str">
        <f t="shared" si="8"/>
        <v>100%</v>
      </c>
    </row>
    <row r="14" spans="1:21" ht="15.95" x14ac:dyDescent="0.2">
      <c r="B14" s="89" t="s">
        <v>148</v>
      </c>
      <c r="C14" s="103">
        <f t="shared" si="1"/>
        <v>8.4985835694051E-3</v>
      </c>
      <c r="D14" s="87">
        <v>1500</v>
      </c>
      <c r="E14" s="39">
        <f t="shared" si="2"/>
        <v>0</v>
      </c>
      <c r="F14" s="39">
        <f t="shared" si="3"/>
        <v>0</v>
      </c>
      <c r="G14" s="39">
        <f t="shared" si="4"/>
        <v>0</v>
      </c>
      <c r="H14" s="39">
        <f t="shared" si="5"/>
        <v>0</v>
      </c>
      <c r="I14" s="39">
        <f t="shared" si="6"/>
        <v>2571</v>
      </c>
      <c r="J14" s="39">
        <f t="shared" si="7"/>
        <v>2571</v>
      </c>
      <c r="L14" s="146"/>
      <c r="M14" s="146"/>
      <c r="N14" s="146"/>
      <c r="O14" s="146"/>
      <c r="P14" s="146">
        <v>1</v>
      </c>
      <c r="Q14" s="54" t="str">
        <f t="shared" si="8"/>
        <v>100%</v>
      </c>
    </row>
    <row r="15" spans="1:21" ht="15.95" x14ac:dyDescent="0.2">
      <c r="B15" s="89" t="s">
        <v>149</v>
      </c>
      <c r="C15" s="103">
        <f t="shared" si="1"/>
        <v>4.2492917847025496E-2</v>
      </c>
      <c r="D15" s="87">
        <v>7500</v>
      </c>
      <c r="E15" s="39">
        <f t="shared" si="2"/>
        <v>0</v>
      </c>
      <c r="F15" s="39">
        <f t="shared" si="3"/>
        <v>0</v>
      </c>
      <c r="G15" s="39">
        <f t="shared" si="4"/>
        <v>0</v>
      </c>
      <c r="H15" s="39">
        <f t="shared" si="5"/>
        <v>2814</v>
      </c>
      <c r="I15" s="39">
        <f t="shared" si="6"/>
        <v>9641</v>
      </c>
      <c r="J15" s="39">
        <f t="shared" si="7"/>
        <v>12455</v>
      </c>
      <c r="L15" s="146"/>
      <c r="M15" s="146"/>
      <c r="N15" s="146"/>
      <c r="O15" s="146">
        <v>0.25</v>
      </c>
      <c r="P15" s="146">
        <v>0.75</v>
      </c>
      <c r="Q15" s="54" t="str">
        <f t="shared" si="8"/>
        <v>100%</v>
      </c>
    </row>
    <row r="16" spans="1:21" ht="17.100000000000001" thickBot="1" x14ac:dyDescent="0.25">
      <c r="B16" s="89"/>
      <c r="C16" s="103">
        <f t="shared" si="1"/>
        <v>0</v>
      </c>
      <c r="D16" s="88">
        <v>0</v>
      </c>
      <c r="E16" s="39">
        <f t="shared" si="2"/>
        <v>0</v>
      </c>
      <c r="F16" s="39">
        <f t="shared" si="3"/>
        <v>0</v>
      </c>
      <c r="G16" s="39">
        <f t="shared" si="4"/>
        <v>0</v>
      </c>
      <c r="H16" s="39">
        <f t="shared" si="5"/>
        <v>0</v>
      </c>
      <c r="I16" s="39">
        <f t="shared" si="6"/>
        <v>0</v>
      </c>
      <c r="J16" s="39">
        <f t="shared" si="7"/>
        <v>0</v>
      </c>
      <c r="L16" s="146"/>
      <c r="M16" s="146"/>
      <c r="N16" s="146"/>
      <c r="O16" s="146"/>
      <c r="P16" s="146"/>
      <c r="Q16" s="54" t="str">
        <f t="shared" si="8"/>
        <v>0%</v>
      </c>
    </row>
    <row r="17" spans="1:20" ht="22.5" customHeight="1" thickBot="1" x14ac:dyDescent="0.25">
      <c r="B17" s="13" t="s">
        <v>193</v>
      </c>
      <c r="C17" s="75">
        <f>IFERROR(D17/D17,"-")</f>
        <v>1</v>
      </c>
      <c r="D17" s="33">
        <f t="shared" ref="D17:J17" si="9">SUM(D10:D16)</f>
        <v>176500</v>
      </c>
      <c r="E17" s="34">
        <f t="shared" si="9"/>
        <v>0</v>
      </c>
      <c r="F17" s="34">
        <f t="shared" si="9"/>
        <v>5956</v>
      </c>
      <c r="G17" s="34">
        <f t="shared" si="9"/>
        <v>51290</v>
      </c>
      <c r="H17" s="34">
        <f t="shared" si="9"/>
        <v>116307</v>
      </c>
      <c r="I17" s="34">
        <f t="shared" si="9"/>
        <v>91478</v>
      </c>
      <c r="J17" s="249">
        <f t="shared" si="9"/>
        <v>265031</v>
      </c>
      <c r="L17" s="147"/>
      <c r="M17" s="147"/>
      <c r="N17" s="147"/>
      <c r="O17" s="147"/>
      <c r="P17" s="147"/>
      <c r="Q17" s="26"/>
    </row>
    <row r="18" spans="1:20" x14ac:dyDescent="0.2">
      <c r="B18" s="4"/>
      <c r="C18" s="4"/>
      <c r="D18" s="27"/>
      <c r="E18" s="23"/>
      <c r="F18" s="14"/>
      <c r="G18" s="14"/>
      <c r="H18" s="14"/>
      <c r="I18" s="14"/>
      <c r="J18" s="20"/>
      <c r="L18" s="147"/>
      <c r="M18" s="147"/>
      <c r="N18" s="147"/>
      <c r="O18" s="147"/>
      <c r="P18" s="147"/>
      <c r="Q18" s="26"/>
    </row>
    <row r="19" spans="1:20" s="14" customFormat="1" ht="31.5" customHeight="1" x14ac:dyDescent="0.25">
      <c r="A19" s="56" t="s">
        <v>27</v>
      </c>
      <c r="B19" s="57"/>
      <c r="C19" s="82" t="s">
        <v>314</v>
      </c>
      <c r="D19" s="55"/>
      <c r="E19" s="56"/>
      <c r="F19" s="57"/>
      <c r="G19" s="57"/>
      <c r="H19" s="57"/>
      <c r="I19" s="57"/>
      <c r="J19" s="54"/>
      <c r="L19" s="20"/>
      <c r="M19" s="20"/>
      <c r="N19" s="20"/>
      <c r="O19" s="20"/>
      <c r="P19" s="20"/>
      <c r="Q19" s="26"/>
      <c r="T19" s="20"/>
    </row>
    <row r="20" spans="1:20" ht="18" customHeight="1" x14ac:dyDescent="0.2">
      <c r="B20" s="102" t="s">
        <v>151</v>
      </c>
      <c r="C20" s="103">
        <f>IFERROR(D20/D17,"-")</f>
        <v>1.4164305949008499E-3</v>
      </c>
      <c r="D20" s="87">
        <v>250</v>
      </c>
      <c r="E20" s="39">
        <f>ROUNDUP($D20*L20*POWER((1+E$6),(E$8-$D$8)),0)</f>
        <v>276</v>
      </c>
      <c r="F20" s="39">
        <f>ROUNDUP($D20*M20*POWER((1+F$6),(F$8-$D$8)),0)</f>
        <v>0</v>
      </c>
      <c r="G20" s="39">
        <f>ROUNDUP($D20*N20*POWER((1+G$6),(G$8-$D$8)),0)</f>
        <v>0</v>
      </c>
      <c r="H20" s="39">
        <f>ROUNDUP($D20*O20*POWER((1+H$6),(H$8-$D$8)),0)</f>
        <v>0</v>
      </c>
      <c r="I20" s="39">
        <f>ROUNDUP($D20*P20*POWER((1+I$6),(I$8-$D$8)),0)</f>
        <v>0</v>
      </c>
      <c r="J20" s="39">
        <f t="shared" ref="J20:J23" si="10">SUM(E20:I20)</f>
        <v>276</v>
      </c>
      <c r="L20" s="146">
        <v>1</v>
      </c>
      <c r="M20" s="146"/>
      <c r="N20" s="146"/>
      <c r="O20" s="146"/>
      <c r="P20" s="146"/>
      <c r="Q20" s="54" t="str">
        <f t="shared" ref="Q20:Q23" si="11">IF(SUM(L20:P20)=100%,"100%",IF(SUM(L20:P20)=0,"0%","error"))</f>
        <v>100%</v>
      </c>
    </row>
    <row r="21" spans="1:20" ht="15" x14ac:dyDescent="0.2">
      <c r="B21" s="89" t="s">
        <v>152</v>
      </c>
      <c r="C21" s="103">
        <f>IFERROR(D21/D17,"-")</f>
        <v>5.6657223796033995E-2</v>
      </c>
      <c r="D21" s="87">
        <v>10000</v>
      </c>
      <c r="E21" s="39">
        <f t="shared" ref="E21:E23" si="12">ROUNDUP($D21*L21*POWER((1+E$6),(E$8-$D$8)),0)</f>
        <v>2757</v>
      </c>
      <c r="F21" s="39">
        <f t="shared" ref="F21:F23" si="13">ROUNDUP($D21*M21*POWER((1+F$6),(F$8-$D$8)),0)</f>
        <v>5956</v>
      </c>
      <c r="G21" s="39">
        <f t="shared" ref="G21:G23" si="14">ROUNDUP($D21*N21*POWER((1+G$6),(G$8-$D$8)),0)</f>
        <v>3157</v>
      </c>
      <c r="H21" s="39">
        <f t="shared" ref="H21:H23" si="15">ROUNDUP($D21*O21*POWER((1+H$6),(H$8-$D$8)),0)</f>
        <v>0</v>
      </c>
      <c r="I21" s="39">
        <f t="shared" ref="I21:I23" si="16">ROUNDUP($D21*P21*POWER((1+I$6),(I$8-$D$8)),0)</f>
        <v>0</v>
      </c>
      <c r="J21" s="39">
        <f t="shared" si="10"/>
        <v>11870</v>
      </c>
      <c r="L21" s="146">
        <v>0.25</v>
      </c>
      <c r="M21" s="146">
        <v>0.5</v>
      </c>
      <c r="N21" s="146">
        <v>0.25</v>
      </c>
      <c r="O21" s="146"/>
      <c r="P21" s="146"/>
      <c r="Q21" s="54" t="str">
        <f t="shared" si="11"/>
        <v>100%</v>
      </c>
    </row>
    <row r="22" spans="1:20" ht="15" x14ac:dyDescent="0.2">
      <c r="B22" s="89" t="s">
        <v>197</v>
      </c>
      <c r="C22" s="103">
        <f>IFERROR(D22/D17,"-")</f>
        <v>4.24929178470255E-3</v>
      </c>
      <c r="D22" s="87">
        <v>750</v>
      </c>
      <c r="E22" s="39">
        <f t="shared" si="12"/>
        <v>414</v>
      </c>
      <c r="F22" s="39">
        <f t="shared" si="13"/>
        <v>447</v>
      </c>
      <c r="G22" s="39">
        <f t="shared" si="14"/>
        <v>0</v>
      </c>
      <c r="H22" s="39">
        <f t="shared" si="15"/>
        <v>0</v>
      </c>
      <c r="I22" s="39">
        <f t="shared" si="16"/>
        <v>0</v>
      </c>
      <c r="J22" s="39">
        <f t="shared" si="10"/>
        <v>861</v>
      </c>
      <c r="L22" s="146">
        <v>0.5</v>
      </c>
      <c r="M22" s="146">
        <v>0.5</v>
      </c>
      <c r="N22" s="146"/>
      <c r="O22" s="146"/>
      <c r="P22" s="146"/>
      <c r="Q22" s="54" t="str">
        <f t="shared" si="11"/>
        <v>100%</v>
      </c>
    </row>
    <row r="23" spans="1:20" thickBot="1" x14ac:dyDescent="0.25">
      <c r="B23" s="89" t="s">
        <v>153</v>
      </c>
      <c r="C23" s="103">
        <f>IFERROR(D23/D17,"-")</f>
        <v>1.4164305949008499E-3</v>
      </c>
      <c r="D23" s="88">
        <v>250</v>
      </c>
      <c r="E23" s="39">
        <f t="shared" si="12"/>
        <v>0</v>
      </c>
      <c r="F23" s="39">
        <f t="shared" si="13"/>
        <v>298</v>
      </c>
      <c r="G23" s="39">
        <f t="shared" si="14"/>
        <v>0</v>
      </c>
      <c r="H23" s="39">
        <f t="shared" si="15"/>
        <v>0</v>
      </c>
      <c r="I23" s="39">
        <f t="shared" si="16"/>
        <v>0</v>
      </c>
      <c r="J23" s="39">
        <f t="shared" si="10"/>
        <v>298</v>
      </c>
      <c r="L23" s="146"/>
      <c r="M23" s="146">
        <v>1</v>
      </c>
      <c r="N23" s="146"/>
      <c r="O23" s="146"/>
      <c r="P23" s="146"/>
      <c r="Q23" s="54" t="str">
        <f t="shared" si="11"/>
        <v>100%</v>
      </c>
    </row>
    <row r="24" spans="1:20" ht="16.5" thickBot="1" x14ac:dyDescent="0.3">
      <c r="B24" s="13" t="s">
        <v>193</v>
      </c>
      <c r="C24" s="75">
        <f>IFERROR(D24/D17,"-")</f>
        <v>6.3739376770538245E-2</v>
      </c>
      <c r="D24" s="33">
        <f>SUM(D20:D23)</f>
        <v>11250</v>
      </c>
      <c r="E24" s="34">
        <f t="shared" ref="E24:J24" si="17">SUM(E20:E23)</f>
        <v>3447</v>
      </c>
      <c r="F24" s="34">
        <f t="shared" si="17"/>
        <v>6701</v>
      </c>
      <c r="G24" s="34">
        <f t="shared" si="17"/>
        <v>3157</v>
      </c>
      <c r="H24" s="34">
        <f t="shared" si="17"/>
        <v>0</v>
      </c>
      <c r="I24" s="34">
        <f t="shared" si="17"/>
        <v>0</v>
      </c>
      <c r="J24" s="249">
        <f t="shared" si="17"/>
        <v>13305</v>
      </c>
      <c r="L24" s="147"/>
      <c r="M24" s="147"/>
      <c r="N24" s="147"/>
      <c r="O24" s="147"/>
      <c r="P24" s="147"/>
      <c r="Q24" s="26"/>
    </row>
    <row r="25" spans="1:20" x14ac:dyDescent="0.25">
      <c r="B25" s="13"/>
      <c r="C25" s="13"/>
      <c r="D25" s="27"/>
      <c r="E25" s="23"/>
      <c r="F25" s="14"/>
      <c r="G25" s="14"/>
      <c r="H25" s="14"/>
      <c r="I25" s="14"/>
      <c r="J25" s="20"/>
      <c r="L25" s="147"/>
      <c r="M25" s="147"/>
      <c r="N25" s="147"/>
      <c r="O25" s="147"/>
      <c r="P25" s="147"/>
      <c r="Q25" s="26"/>
    </row>
    <row r="26" spans="1:20" x14ac:dyDescent="0.2">
      <c r="A26" s="46"/>
      <c r="B26" s="48" t="s">
        <v>374</v>
      </c>
      <c r="C26" s="46"/>
      <c r="D26" s="240">
        <f>D17+D24</f>
        <v>187750</v>
      </c>
      <c r="E26" s="23"/>
      <c r="F26" s="14"/>
      <c r="G26" s="14"/>
      <c r="H26" s="14"/>
      <c r="I26" s="14"/>
      <c r="J26" s="20"/>
      <c r="L26" s="147"/>
      <c r="M26" s="147"/>
      <c r="N26" s="147"/>
      <c r="O26" s="147"/>
      <c r="P26" s="147"/>
      <c r="Q26" s="26"/>
    </row>
    <row r="27" spans="1:20" x14ac:dyDescent="0.25">
      <c r="B27" s="13"/>
      <c r="C27" s="13"/>
      <c r="D27" s="27"/>
      <c r="E27" s="23"/>
      <c r="F27" s="14"/>
      <c r="G27" s="14"/>
      <c r="H27" s="14"/>
      <c r="I27" s="14"/>
      <c r="J27" s="20"/>
      <c r="L27" s="147"/>
      <c r="M27" s="147"/>
      <c r="N27" s="147"/>
      <c r="O27" s="147"/>
      <c r="P27" s="147"/>
      <c r="Q27" s="26"/>
    </row>
    <row r="28" spans="1:20" x14ac:dyDescent="0.25">
      <c r="A28" s="45" t="s">
        <v>16</v>
      </c>
      <c r="B28" s="47"/>
      <c r="C28" s="54" t="s">
        <v>315</v>
      </c>
      <c r="D28" s="55"/>
      <c r="E28" s="56"/>
      <c r="F28" s="57"/>
      <c r="G28" s="57"/>
      <c r="H28" s="58"/>
      <c r="I28" s="58"/>
      <c r="J28" s="54"/>
      <c r="L28" s="147"/>
      <c r="M28" s="147"/>
      <c r="N28" s="147"/>
      <c r="O28" s="147"/>
      <c r="P28" s="147"/>
      <c r="Q28" s="26"/>
    </row>
    <row r="29" spans="1:20" ht="15" x14ac:dyDescent="0.2">
      <c r="B29" s="57" t="s">
        <v>46</v>
      </c>
      <c r="C29" s="103">
        <f>IFERROR(D29/D26,"-")</f>
        <v>7.989347536617843E-3</v>
      </c>
      <c r="D29" s="87">
        <v>1500</v>
      </c>
      <c r="E29" s="39">
        <f t="shared" ref="E29:E32" si="18">ROUNDUP($D29*L29*POWER((1+E$6),(E$8-$D$8)),0)</f>
        <v>0</v>
      </c>
      <c r="F29" s="39">
        <f t="shared" ref="F29:F32" si="19">ROUNDUP($D29*M29*POWER((1+F$6),(F$8-$D$8)),0)</f>
        <v>894</v>
      </c>
      <c r="G29" s="39">
        <f t="shared" ref="G29:G32" si="20">ROUNDUP($D29*N29*POWER((1+G$6),(G$8-$D$8)),0)</f>
        <v>947</v>
      </c>
      <c r="H29" s="39">
        <f t="shared" ref="H29:H32" si="21">ROUNDUP($D29*O29*POWER((1+H$6),(H$8-$D$8)),0)</f>
        <v>0</v>
      </c>
      <c r="I29" s="39">
        <f t="shared" ref="I29:I32" si="22">ROUNDUP($D29*P29*POWER((1+I$6),(I$8-$D$8)),0)</f>
        <v>0</v>
      </c>
      <c r="J29" s="39">
        <f t="shared" ref="J29:J32" si="23">SUM(E29:I29)</f>
        <v>1841</v>
      </c>
      <c r="L29" s="146"/>
      <c r="M29" s="146">
        <v>0.5</v>
      </c>
      <c r="N29" s="146">
        <v>0.5</v>
      </c>
      <c r="O29" s="146"/>
      <c r="P29" s="146"/>
      <c r="Q29" s="54" t="str">
        <f t="shared" ref="Q29:Q32" si="24">IF(SUM(L29:P29)=100%,"100%",IF(SUM(L29:P29)=0,"0%","error"))</f>
        <v>100%</v>
      </c>
    </row>
    <row r="30" spans="1:20" ht="15" x14ac:dyDescent="0.2">
      <c r="B30" s="57" t="s">
        <v>50</v>
      </c>
      <c r="C30" s="103">
        <f>IFERROR(D30/D26,"-")</f>
        <v>3.9946737683089215E-3</v>
      </c>
      <c r="D30" s="87">
        <v>750</v>
      </c>
      <c r="E30" s="39">
        <f t="shared" si="18"/>
        <v>0</v>
      </c>
      <c r="F30" s="39">
        <f t="shared" si="19"/>
        <v>447</v>
      </c>
      <c r="G30" s="39">
        <f t="shared" si="20"/>
        <v>474</v>
      </c>
      <c r="H30" s="39">
        <f t="shared" si="21"/>
        <v>0</v>
      </c>
      <c r="I30" s="39">
        <f t="shared" si="22"/>
        <v>0</v>
      </c>
      <c r="J30" s="39">
        <f t="shared" si="23"/>
        <v>921</v>
      </c>
      <c r="L30" s="146"/>
      <c r="M30" s="146">
        <v>0.5</v>
      </c>
      <c r="N30" s="146">
        <v>0.5</v>
      </c>
      <c r="O30" s="146"/>
      <c r="P30" s="146"/>
      <c r="Q30" s="54" t="str">
        <f t="shared" si="24"/>
        <v>100%</v>
      </c>
    </row>
    <row r="31" spans="1:20" ht="15" x14ac:dyDescent="0.2">
      <c r="B31" s="57" t="s">
        <v>47</v>
      </c>
      <c r="C31" s="103">
        <f>IFERROR(D31/D26,"-")</f>
        <v>5.3262316910785616E-4</v>
      </c>
      <c r="D31" s="87">
        <v>100</v>
      </c>
      <c r="E31" s="39">
        <f t="shared" si="18"/>
        <v>0</v>
      </c>
      <c r="F31" s="39">
        <f t="shared" si="19"/>
        <v>60</v>
      </c>
      <c r="G31" s="39">
        <f t="shared" si="20"/>
        <v>64</v>
      </c>
      <c r="H31" s="39">
        <f t="shared" si="21"/>
        <v>0</v>
      </c>
      <c r="I31" s="39">
        <f t="shared" si="22"/>
        <v>0</v>
      </c>
      <c r="J31" s="39">
        <f t="shared" si="23"/>
        <v>124</v>
      </c>
      <c r="L31" s="146"/>
      <c r="M31" s="146">
        <v>0.5</v>
      </c>
      <c r="N31" s="146">
        <v>0.5</v>
      </c>
      <c r="O31" s="146"/>
      <c r="P31" s="146"/>
      <c r="Q31" s="54" t="str">
        <f t="shared" si="24"/>
        <v>100%</v>
      </c>
    </row>
    <row r="32" spans="1:20" thickBot="1" x14ac:dyDescent="0.25">
      <c r="B32" s="89"/>
      <c r="C32" s="103">
        <f>IFERROR(D32/D26,"-")</f>
        <v>0</v>
      </c>
      <c r="D32" s="88"/>
      <c r="E32" s="39">
        <f t="shared" si="18"/>
        <v>0</v>
      </c>
      <c r="F32" s="39">
        <f t="shared" si="19"/>
        <v>0</v>
      </c>
      <c r="G32" s="39">
        <f t="shared" si="20"/>
        <v>0</v>
      </c>
      <c r="H32" s="39">
        <f t="shared" si="21"/>
        <v>0</v>
      </c>
      <c r="I32" s="39">
        <f t="shared" si="22"/>
        <v>0</v>
      </c>
      <c r="J32" s="39">
        <f t="shared" si="23"/>
        <v>0</v>
      </c>
      <c r="L32" s="146"/>
      <c r="M32" s="146"/>
      <c r="N32" s="146"/>
      <c r="O32" s="146"/>
      <c r="P32" s="146"/>
      <c r="Q32" s="54" t="str">
        <f t="shared" si="24"/>
        <v>0%</v>
      </c>
    </row>
    <row r="33" spans="1:17" ht="16.5" thickBot="1" x14ac:dyDescent="0.3">
      <c r="B33" s="13" t="s">
        <v>193</v>
      </c>
      <c r="C33" s="175">
        <f>IFERROR(D33/D26,"-")</f>
        <v>1.2516644474034621E-2</v>
      </c>
      <c r="D33" s="33">
        <f>SUM(D29:D32)</f>
        <v>2350</v>
      </c>
      <c r="E33" s="34">
        <f>SUM(E29:E32)</f>
        <v>0</v>
      </c>
      <c r="F33" s="34">
        <f t="shared" ref="F33:J33" si="25">SUM(F29:F32)</f>
        <v>1401</v>
      </c>
      <c r="G33" s="34">
        <f t="shared" si="25"/>
        <v>1485</v>
      </c>
      <c r="H33" s="34">
        <f t="shared" si="25"/>
        <v>0</v>
      </c>
      <c r="I33" s="249">
        <f t="shared" si="25"/>
        <v>0</v>
      </c>
      <c r="J33" s="34">
        <f t="shared" si="25"/>
        <v>2886</v>
      </c>
      <c r="L33" s="147"/>
      <c r="M33" s="147"/>
      <c r="N33" s="147"/>
      <c r="O33" s="147"/>
      <c r="P33" s="147"/>
      <c r="Q33" s="20"/>
    </row>
    <row r="34" spans="1:17" x14ac:dyDescent="0.25">
      <c r="B34" s="13"/>
      <c r="C34" s="13"/>
      <c r="D34" s="28"/>
      <c r="E34" s="23"/>
      <c r="F34" s="14"/>
      <c r="G34" s="14"/>
      <c r="H34" s="14"/>
      <c r="I34" s="14"/>
      <c r="J34" s="20"/>
      <c r="L34" s="147"/>
      <c r="M34" s="147"/>
      <c r="N34" s="147"/>
      <c r="O34" s="147"/>
      <c r="P34" s="147"/>
      <c r="Q34" s="20"/>
    </row>
    <row r="35" spans="1:17" x14ac:dyDescent="0.25">
      <c r="A35" s="45" t="s">
        <v>28</v>
      </c>
      <c r="B35" s="47"/>
      <c r="C35" s="54" t="s">
        <v>315</v>
      </c>
      <c r="D35" s="55"/>
      <c r="E35" s="56"/>
      <c r="F35" s="57"/>
      <c r="G35" s="57"/>
      <c r="H35" s="57"/>
      <c r="I35" s="57"/>
      <c r="J35" s="54"/>
      <c r="L35" s="147"/>
      <c r="M35" s="147"/>
      <c r="N35" s="147"/>
      <c r="O35" s="147"/>
      <c r="P35" s="147"/>
      <c r="Q35" s="20"/>
    </row>
    <row r="36" spans="1:17" x14ac:dyDescent="0.25">
      <c r="A36" s="3"/>
      <c r="B36" s="46" t="s">
        <v>1</v>
      </c>
      <c r="C36" s="103">
        <f>IFERROR(D36/D26,"-")</f>
        <v>5.3262316910785618E-2</v>
      </c>
      <c r="D36" s="87">
        <v>10000</v>
      </c>
      <c r="E36" s="39">
        <f t="shared" ref="E36:E40" si="26">ROUNDUP($D36*L36*POWER((1+E$6),(E$8-$D$8)),0)</f>
        <v>2757</v>
      </c>
      <c r="F36" s="39">
        <f t="shared" ref="F36:F40" si="27">ROUNDUP($D36*M36*POWER((1+F$6),(F$8-$D$8)),0)</f>
        <v>8933</v>
      </c>
      <c r="G36" s="39">
        <f t="shared" ref="G36:G40" si="28">ROUNDUP($D36*N36*POWER((1+G$6),(G$8-$D$8)),0)</f>
        <v>0</v>
      </c>
      <c r="H36" s="39">
        <f t="shared" ref="H36:H40" si="29">ROUNDUP($D36*O36*POWER((1+H$6),(H$8-$D$8)),0)</f>
        <v>0</v>
      </c>
      <c r="I36" s="39">
        <f t="shared" ref="I36:I40" si="30">ROUNDUP($D36*P36*POWER((1+I$6),(I$8-$D$8)),0)</f>
        <v>0</v>
      </c>
      <c r="J36" s="39">
        <f t="shared" ref="J36:J40" si="31">SUM(E36:I36)</f>
        <v>11690</v>
      </c>
      <c r="L36" s="146">
        <v>0.25</v>
      </c>
      <c r="M36" s="146">
        <v>0.75</v>
      </c>
      <c r="N36" s="146"/>
      <c r="O36" s="146"/>
      <c r="P36" s="146"/>
      <c r="Q36" s="54" t="str">
        <f t="shared" ref="Q36:Q40" si="32">IF(SUM(L36:P36)=100%,"100%",IF(SUM(L36:P36)=0,"0%","error"))</f>
        <v>100%</v>
      </c>
    </row>
    <row r="37" spans="1:17" x14ac:dyDescent="0.25">
      <c r="A37" s="3"/>
      <c r="B37" s="90" t="s">
        <v>155</v>
      </c>
      <c r="C37" s="103">
        <f>IFERROR(D37/D26,"-")</f>
        <v>2.6631158455392811E-3</v>
      </c>
      <c r="D37" s="87">
        <v>500</v>
      </c>
      <c r="E37" s="39">
        <f t="shared" si="26"/>
        <v>0</v>
      </c>
      <c r="F37" s="39">
        <f t="shared" si="27"/>
        <v>298</v>
      </c>
      <c r="G37" s="39">
        <f t="shared" si="28"/>
        <v>0</v>
      </c>
      <c r="H37" s="39">
        <f t="shared" si="29"/>
        <v>188</v>
      </c>
      <c r="I37" s="39">
        <f t="shared" si="30"/>
        <v>215</v>
      </c>
      <c r="J37" s="39">
        <f t="shared" si="31"/>
        <v>701</v>
      </c>
      <c r="L37" s="146"/>
      <c r="M37" s="146">
        <v>0.5</v>
      </c>
      <c r="N37" s="146"/>
      <c r="O37" s="146">
        <v>0.25</v>
      </c>
      <c r="P37" s="146">
        <v>0.25</v>
      </c>
      <c r="Q37" s="54" t="str">
        <f t="shared" si="32"/>
        <v>100%</v>
      </c>
    </row>
    <row r="38" spans="1:17" ht="15" x14ac:dyDescent="0.2">
      <c r="B38" s="89" t="s">
        <v>154</v>
      </c>
      <c r="C38" s="103">
        <f>IFERROR(D38/D26,"-")</f>
        <v>5.3262316910785616E-4</v>
      </c>
      <c r="D38" s="87">
        <v>100</v>
      </c>
      <c r="E38" s="39">
        <f t="shared" si="26"/>
        <v>0</v>
      </c>
      <c r="F38" s="39">
        <f t="shared" si="27"/>
        <v>0</v>
      </c>
      <c r="G38" s="39">
        <f t="shared" si="28"/>
        <v>0</v>
      </c>
      <c r="H38" s="39">
        <f t="shared" si="29"/>
        <v>0</v>
      </c>
      <c r="I38" s="39">
        <f t="shared" si="30"/>
        <v>0</v>
      </c>
      <c r="J38" s="39">
        <f t="shared" si="31"/>
        <v>0</v>
      </c>
      <c r="L38" s="146"/>
      <c r="M38" s="146"/>
      <c r="N38" s="146"/>
      <c r="O38" s="146"/>
      <c r="P38" s="146"/>
      <c r="Q38" s="54" t="str">
        <f t="shared" si="32"/>
        <v>0%</v>
      </c>
    </row>
    <row r="39" spans="1:17" ht="15" x14ac:dyDescent="0.2">
      <c r="B39" s="89" t="s">
        <v>156</v>
      </c>
      <c r="C39" s="103">
        <f>IFERROR(D39/D26,"-")</f>
        <v>5.3262316910785616E-4</v>
      </c>
      <c r="D39" s="87">
        <v>100</v>
      </c>
      <c r="E39" s="39">
        <f t="shared" si="26"/>
        <v>0</v>
      </c>
      <c r="F39" s="39">
        <f t="shared" si="27"/>
        <v>30</v>
      </c>
      <c r="G39" s="39">
        <f t="shared" si="28"/>
        <v>32</v>
      </c>
      <c r="H39" s="39">
        <f t="shared" si="29"/>
        <v>38</v>
      </c>
      <c r="I39" s="39">
        <f t="shared" si="30"/>
        <v>43</v>
      </c>
      <c r="J39" s="39">
        <f t="shared" si="31"/>
        <v>143</v>
      </c>
      <c r="L39" s="146"/>
      <c r="M39" s="146">
        <v>0.25</v>
      </c>
      <c r="N39" s="146">
        <v>0.25</v>
      </c>
      <c r="O39" s="146">
        <v>0.25</v>
      </c>
      <c r="P39" s="146">
        <v>0.25</v>
      </c>
      <c r="Q39" s="54" t="str">
        <f t="shared" si="32"/>
        <v>100%</v>
      </c>
    </row>
    <row r="40" spans="1:17" thickBot="1" x14ac:dyDescent="0.25">
      <c r="B40" s="89" t="s">
        <v>157</v>
      </c>
      <c r="C40" s="103">
        <f>IFERROR(D40/D26,"-")</f>
        <v>1.0652463382157123E-3</v>
      </c>
      <c r="D40" s="88">
        <v>200</v>
      </c>
      <c r="E40" s="39">
        <f t="shared" si="26"/>
        <v>0</v>
      </c>
      <c r="F40" s="39">
        <f t="shared" si="27"/>
        <v>60</v>
      </c>
      <c r="G40" s="39">
        <f t="shared" si="28"/>
        <v>64</v>
      </c>
      <c r="H40" s="39">
        <f t="shared" si="29"/>
        <v>76</v>
      </c>
      <c r="I40" s="39">
        <f t="shared" si="30"/>
        <v>86</v>
      </c>
      <c r="J40" s="39">
        <f t="shared" si="31"/>
        <v>286</v>
      </c>
      <c r="L40" s="146"/>
      <c r="M40" s="146">
        <v>0.25</v>
      </c>
      <c r="N40" s="146">
        <v>0.25</v>
      </c>
      <c r="O40" s="146">
        <v>0.25</v>
      </c>
      <c r="P40" s="146">
        <v>0.25</v>
      </c>
      <c r="Q40" s="54" t="str">
        <f t="shared" si="32"/>
        <v>100%</v>
      </c>
    </row>
    <row r="41" spans="1:17" ht="16.5" thickBot="1" x14ac:dyDescent="0.3">
      <c r="A41" s="3"/>
      <c r="B41" s="13" t="s">
        <v>193</v>
      </c>
      <c r="C41" s="175">
        <f>IFERROR(D41/D26,"-")</f>
        <v>5.8055925432756325E-2</v>
      </c>
      <c r="D41" s="33">
        <f t="shared" ref="D41:J41" si="33">SUM(D36:D40)</f>
        <v>10900</v>
      </c>
      <c r="E41" s="34">
        <f>SUM(E36:E40)</f>
        <v>2757</v>
      </c>
      <c r="F41" s="34">
        <f t="shared" si="33"/>
        <v>9321</v>
      </c>
      <c r="G41" s="34">
        <f t="shared" si="33"/>
        <v>96</v>
      </c>
      <c r="H41" s="35">
        <f t="shared" si="33"/>
        <v>302</v>
      </c>
      <c r="I41" s="34">
        <f t="shared" si="33"/>
        <v>344</v>
      </c>
      <c r="J41" s="249">
        <f t="shared" si="33"/>
        <v>12820</v>
      </c>
      <c r="L41" s="147"/>
      <c r="M41" s="147"/>
      <c r="N41" s="147"/>
      <c r="O41" s="147"/>
      <c r="P41" s="147"/>
      <c r="Q41" s="20"/>
    </row>
    <row r="42" spans="1:17" ht="9" customHeight="1" thickBot="1" x14ac:dyDescent="0.3">
      <c r="A42" s="3"/>
      <c r="B42" s="13"/>
      <c r="C42" s="13"/>
      <c r="D42" s="28"/>
      <c r="E42" s="14"/>
      <c r="F42" s="14"/>
      <c r="G42" s="14"/>
      <c r="H42" s="14"/>
      <c r="I42" s="14"/>
      <c r="J42" s="20"/>
      <c r="L42" s="147"/>
      <c r="M42" s="147"/>
      <c r="N42" s="147"/>
      <c r="O42" s="147"/>
      <c r="P42" s="147"/>
      <c r="Q42" s="20"/>
    </row>
    <row r="43" spans="1:17" ht="16.5" thickBot="1" x14ac:dyDescent="0.3">
      <c r="A43" s="3"/>
      <c r="B43" s="48" t="s">
        <v>373</v>
      </c>
      <c r="C43" s="46"/>
      <c r="D43" s="36">
        <f>D17+D24+D33+D41</f>
        <v>201000</v>
      </c>
      <c r="E43" s="37">
        <f t="shared" ref="E43:J43" si="34">E17+E24+E33+E41</f>
        <v>6204</v>
      </c>
      <c r="F43" s="37">
        <f t="shared" si="34"/>
        <v>23379</v>
      </c>
      <c r="G43" s="37">
        <f t="shared" si="34"/>
        <v>56028</v>
      </c>
      <c r="H43" s="38">
        <f t="shared" si="34"/>
        <v>116609</v>
      </c>
      <c r="I43" s="37">
        <f t="shared" si="34"/>
        <v>91822</v>
      </c>
      <c r="J43" s="249">
        <f t="shared" si="34"/>
        <v>294042</v>
      </c>
      <c r="L43" s="147"/>
      <c r="M43" s="147"/>
      <c r="N43" s="147"/>
      <c r="O43" s="147"/>
      <c r="P43" s="147"/>
      <c r="Q43" s="20"/>
    </row>
    <row r="44" spans="1:17" x14ac:dyDescent="0.25">
      <c r="A44" s="3"/>
      <c r="B44" s="13"/>
      <c r="C44" s="13"/>
      <c r="D44" s="27"/>
      <c r="E44" s="23"/>
      <c r="F44" s="14"/>
      <c r="G44" s="14"/>
      <c r="H44" s="14"/>
      <c r="I44" s="14"/>
      <c r="J44" s="20"/>
      <c r="L44" s="147"/>
      <c r="M44" s="147"/>
      <c r="N44" s="147"/>
      <c r="O44" s="147"/>
      <c r="P44" s="147"/>
      <c r="Q44" s="20"/>
    </row>
    <row r="45" spans="1:17" ht="30.75" x14ac:dyDescent="0.25">
      <c r="A45" s="45" t="s">
        <v>29</v>
      </c>
      <c r="B45" s="46"/>
      <c r="C45" s="193" t="s">
        <v>295</v>
      </c>
      <c r="D45" s="55"/>
      <c r="E45" s="56"/>
      <c r="F45" s="57"/>
      <c r="G45" s="57"/>
      <c r="H45" s="57"/>
      <c r="I45" s="57"/>
      <c r="J45" s="54"/>
      <c r="L45" s="147"/>
      <c r="M45" s="147"/>
      <c r="N45" s="147"/>
      <c r="O45" s="147"/>
      <c r="P45" s="147"/>
      <c r="Q45" s="20"/>
    </row>
    <row r="46" spans="1:17" x14ac:dyDescent="0.25">
      <c r="A46" s="3"/>
      <c r="B46" s="102" t="s">
        <v>158</v>
      </c>
      <c r="C46" s="103">
        <f>IFERROR(D46/D43,"-")</f>
        <v>2.4875621890547263E-3</v>
      </c>
      <c r="D46" s="87">
        <v>500</v>
      </c>
      <c r="E46" s="39">
        <f t="shared" ref="E46:E52" si="35">ROUNDUP($D46*L46*POWER((1+E$6),(E$8-$D$8)),0)</f>
        <v>0</v>
      </c>
      <c r="F46" s="39">
        <f t="shared" ref="F46:F52" si="36">ROUNDUP($D46*M46*POWER((1+F$6),(F$8-$D$8)),0)</f>
        <v>596</v>
      </c>
      <c r="G46" s="39">
        <f t="shared" ref="G46:G52" si="37">ROUNDUP($D46*N46*POWER((1+G$6),(G$8-$D$8)),0)</f>
        <v>0</v>
      </c>
      <c r="H46" s="39">
        <f t="shared" ref="H46:H52" si="38">ROUNDUP($D46*O46*POWER((1+H$6),(H$8-$D$8)),0)</f>
        <v>0</v>
      </c>
      <c r="I46" s="39">
        <f t="shared" ref="I46:I52" si="39">ROUNDUP($D46*P46*POWER((1+I$6),(I$8-$D$8)),0)</f>
        <v>0</v>
      </c>
      <c r="J46" s="39">
        <f t="shared" ref="J46:J48" si="40">SUM(E46:I46)</f>
        <v>596</v>
      </c>
      <c r="L46" s="146"/>
      <c r="M46" s="146">
        <v>1</v>
      </c>
      <c r="N46" s="146"/>
      <c r="O46" s="146"/>
      <c r="P46" s="146"/>
      <c r="Q46" s="54" t="str">
        <f t="shared" ref="Q46:Q52" si="41">IF(SUM(L46:P46)=100%,"100%",IF(SUM(L46:P46)=0,"0%","error"))</f>
        <v>100%</v>
      </c>
    </row>
    <row r="47" spans="1:17" x14ac:dyDescent="0.25">
      <c r="A47" s="3"/>
      <c r="B47" s="102" t="s">
        <v>377</v>
      </c>
      <c r="C47" s="103">
        <f>IFERROR(D47/D43,"-")</f>
        <v>2.4875621890547263E-3</v>
      </c>
      <c r="D47" s="87">
        <v>500</v>
      </c>
      <c r="E47" s="39">
        <f t="shared" si="35"/>
        <v>276</v>
      </c>
      <c r="F47" s="39">
        <f t="shared" si="36"/>
        <v>298</v>
      </c>
      <c r="G47" s="39">
        <f t="shared" si="37"/>
        <v>0</v>
      </c>
      <c r="H47" s="39">
        <f t="shared" si="38"/>
        <v>0</v>
      </c>
      <c r="I47" s="39">
        <f t="shared" si="39"/>
        <v>0</v>
      </c>
      <c r="J47" s="39">
        <f t="shared" si="40"/>
        <v>574</v>
      </c>
      <c r="L47" s="146">
        <v>0.5</v>
      </c>
      <c r="M47" s="146">
        <v>0.5</v>
      </c>
      <c r="N47" s="146"/>
      <c r="O47" s="146"/>
      <c r="P47" s="146"/>
      <c r="Q47" s="54" t="str">
        <f t="shared" si="41"/>
        <v>100%</v>
      </c>
    </row>
    <row r="48" spans="1:17" ht="30.75" x14ac:dyDescent="0.25">
      <c r="A48" s="3"/>
      <c r="B48" s="102" t="s">
        <v>198</v>
      </c>
      <c r="C48" s="103">
        <f>IFERROR(D48/D43,"-")</f>
        <v>2.4875621890547265E-2</v>
      </c>
      <c r="D48" s="87">
        <v>5000</v>
      </c>
      <c r="E48" s="39">
        <f t="shared" si="35"/>
        <v>5513</v>
      </c>
      <c r="F48" s="39">
        <f t="shared" si="36"/>
        <v>0</v>
      </c>
      <c r="G48" s="39">
        <f t="shared" si="37"/>
        <v>0</v>
      </c>
      <c r="H48" s="39">
        <f t="shared" si="38"/>
        <v>0</v>
      </c>
      <c r="I48" s="39">
        <f t="shared" si="39"/>
        <v>0</v>
      </c>
      <c r="J48" s="39">
        <f t="shared" si="40"/>
        <v>5513</v>
      </c>
      <c r="L48" s="146">
        <v>1</v>
      </c>
      <c r="M48" s="146"/>
      <c r="N48" s="146"/>
      <c r="O48" s="146"/>
      <c r="P48" s="146"/>
      <c r="Q48" s="54" t="str">
        <f t="shared" si="41"/>
        <v>100%</v>
      </c>
    </row>
    <row r="49" spans="1:17" x14ac:dyDescent="0.25">
      <c r="A49" s="3"/>
      <c r="B49" s="102" t="s">
        <v>203</v>
      </c>
      <c r="C49" s="103">
        <f>IFERROR(D49/D43,"-")</f>
        <v>2.4875621890547265E-2</v>
      </c>
      <c r="D49" s="87">
        <v>5000</v>
      </c>
      <c r="E49" s="39">
        <f t="shared" si="35"/>
        <v>5513</v>
      </c>
      <c r="F49" s="39">
        <f t="shared" si="36"/>
        <v>0</v>
      </c>
      <c r="G49" s="39">
        <f t="shared" si="37"/>
        <v>0</v>
      </c>
      <c r="H49" s="39">
        <f t="shared" si="38"/>
        <v>0</v>
      </c>
      <c r="I49" s="39">
        <f t="shared" si="39"/>
        <v>0</v>
      </c>
      <c r="J49" s="39">
        <f t="shared" ref="J49:J52" si="42">SUM(E49:I49)</f>
        <v>5513</v>
      </c>
      <c r="L49" s="146">
        <v>1</v>
      </c>
      <c r="M49" s="146"/>
      <c r="N49" s="146"/>
      <c r="O49" s="146"/>
      <c r="P49" s="146"/>
      <c r="Q49" s="54" t="str">
        <f t="shared" si="41"/>
        <v>100%</v>
      </c>
    </row>
    <row r="50" spans="1:17" ht="45.75" x14ac:dyDescent="0.25">
      <c r="A50" s="3"/>
      <c r="B50" s="102" t="s">
        <v>375</v>
      </c>
      <c r="C50" s="103">
        <f>IFERROR(D50/D43,"-")</f>
        <v>5.597014925373134E-3</v>
      </c>
      <c r="D50" s="87">
        <f>D24*0.1</f>
        <v>1125</v>
      </c>
      <c r="E50" s="39">
        <f t="shared" si="35"/>
        <v>621</v>
      </c>
      <c r="F50" s="39">
        <f t="shared" si="36"/>
        <v>670</v>
      </c>
      <c r="G50" s="39">
        <f t="shared" si="37"/>
        <v>0</v>
      </c>
      <c r="H50" s="39">
        <f t="shared" si="38"/>
        <v>0</v>
      </c>
      <c r="I50" s="39">
        <f t="shared" si="39"/>
        <v>0</v>
      </c>
      <c r="J50" s="39">
        <f t="shared" si="42"/>
        <v>1291</v>
      </c>
      <c r="L50" s="146">
        <v>0.5</v>
      </c>
      <c r="M50" s="146">
        <v>0.5</v>
      </c>
      <c r="N50" s="146"/>
      <c r="O50" s="146"/>
      <c r="P50" s="146"/>
      <c r="Q50" s="54" t="str">
        <f t="shared" si="41"/>
        <v>100%</v>
      </c>
    </row>
    <row r="51" spans="1:17" ht="30.75" x14ac:dyDescent="0.25">
      <c r="A51" s="3"/>
      <c r="B51" s="102" t="s">
        <v>376</v>
      </c>
      <c r="C51" s="103">
        <f>IFERROR(D51/D43,"-")</f>
        <v>8.7810945273631841E-2</v>
      </c>
      <c r="D51" s="87">
        <f>D17*0.1</f>
        <v>17650</v>
      </c>
      <c r="E51" s="39">
        <f t="shared" si="35"/>
        <v>0</v>
      </c>
      <c r="F51" s="39">
        <f t="shared" si="36"/>
        <v>4205</v>
      </c>
      <c r="G51" s="39">
        <f t="shared" si="37"/>
        <v>11142</v>
      </c>
      <c r="H51" s="39">
        <f t="shared" si="38"/>
        <v>7947</v>
      </c>
      <c r="I51" s="39">
        <f t="shared" si="39"/>
        <v>0</v>
      </c>
      <c r="J51" s="39">
        <f t="shared" si="42"/>
        <v>23294</v>
      </c>
      <c r="L51" s="146"/>
      <c r="M51" s="146">
        <v>0.2</v>
      </c>
      <c r="N51" s="146">
        <v>0.5</v>
      </c>
      <c r="O51" s="146">
        <v>0.3</v>
      </c>
      <c r="P51" s="146"/>
      <c r="Q51" s="54" t="str">
        <f t="shared" si="41"/>
        <v>100%</v>
      </c>
    </row>
    <row r="52" spans="1:17" ht="17.25" customHeight="1" thickBot="1" x14ac:dyDescent="0.3">
      <c r="A52" s="3"/>
      <c r="B52" s="89" t="s">
        <v>274</v>
      </c>
      <c r="C52" s="103">
        <f>IFERROR(D52/D43,"-")</f>
        <v>0.05</v>
      </c>
      <c r="D52" s="88">
        <f>D43*0.05</f>
        <v>10050</v>
      </c>
      <c r="E52" s="39">
        <f t="shared" si="35"/>
        <v>2771</v>
      </c>
      <c r="F52" s="39">
        <f t="shared" si="36"/>
        <v>2993</v>
      </c>
      <c r="G52" s="39">
        <f t="shared" si="37"/>
        <v>3172</v>
      </c>
      <c r="H52" s="39">
        <f t="shared" si="38"/>
        <v>3771</v>
      </c>
      <c r="I52" s="39">
        <f t="shared" si="39"/>
        <v>0</v>
      </c>
      <c r="J52" s="39">
        <f t="shared" si="42"/>
        <v>12707</v>
      </c>
      <c r="K52" s="255" t="s">
        <v>295</v>
      </c>
      <c r="L52" s="146">
        <v>0.25</v>
      </c>
      <c r="M52" s="146">
        <v>0.25</v>
      </c>
      <c r="N52" s="146">
        <v>0.25</v>
      </c>
      <c r="O52" s="146">
        <v>0.25</v>
      </c>
      <c r="P52" s="146"/>
      <c r="Q52" s="54" t="str">
        <f t="shared" si="41"/>
        <v>100%</v>
      </c>
    </row>
    <row r="53" spans="1:17" ht="22.5" customHeight="1" thickBot="1" x14ac:dyDescent="0.3">
      <c r="A53" s="3"/>
      <c r="B53" s="13" t="s">
        <v>193</v>
      </c>
      <c r="C53" s="175">
        <f>IFERROR(D53/D43,0)</f>
        <v>0.19813432835820896</v>
      </c>
      <c r="D53" s="33">
        <f t="shared" ref="D53:J53" si="43">SUM(D46:D52)</f>
        <v>39825</v>
      </c>
      <c r="E53" s="34">
        <f t="shared" si="43"/>
        <v>14694</v>
      </c>
      <c r="F53" s="34">
        <f t="shared" si="43"/>
        <v>8762</v>
      </c>
      <c r="G53" s="34">
        <f t="shared" si="43"/>
        <v>14314</v>
      </c>
      <c r="H53" s="34">
        <f t="shared" si="43"/>
        <v>11718</v>
      </c>
      <c r="I53" s="34">
        <f t="shared" si="43"/>
        <v>0</v>
      </c>
      <c r="J53" s="249">
        <f t="shared" si="43"/>
        <v>49488</v>
      </c>
      <c r="K53" s="191">
        <f>IFERROR(J53/J43,0)</f>
        <v>0.16830248739975923</v>
      </c>
    </row>
    <row r="54" spans="1:17" ht="16.5" thickBot="1" x14ac:dyDescent="0.3">
      <c r="A54" s="3"/>
      <c r="B54" s="13"/>
      <c r="C54" s="13"/>
      <c r="D54" s="28"/>
      <c r="E54" s="14"/>
      <c r="F54" s="14"/>
      <c r="G54" s="14"/>
      <c r="H54" s="14"/>
      <c r="I54" s="14"/>
      <c r="J54" s="20"/>
      <c r="K54" s="192" t="s">
        <v>312</v>
      </c>
    </row>
    <row r="55" spans="1:17" ht="21" customHeight="1" thickBot="1" x14ac:dyDescent="0.25">
      <c r="A55" s="381" t="s">
        <v>234</v>
      </c>
      <c r="B55" s="381"/>
      <c r="C55" s="46"/>
      <c r="D55" s="36">
        <f t="shared" ref="D55:J55" si="44">D17+D24+D33+D41+D53</f>
        <v>240825</v>
      </c>
      <c r="E55" s="37">
        <f t="shared" si="44"/>
        <v>20898</v>
      </c>
      <c r="F55" s="37">
        <f t="shared" si="44"/>
        <v>32141</v>
      </c>
      <c r="G55" s="37">
        <f t="shared" si="44"/>
        <v>70342</v>
      </c>
      <c r="H55" s="37">
        <f t="shared" si="44"/>
        <v>128327</v>
      </c>
      <c r="I55" s="37">
        <f t="shared" si="44"/>
        <v>91822</v>
      </c>
      <c r="J55" s="249">
        <f t="shared" si="44"/>
        <v>343530</v>
      </c>
      <c r="K55" s="191">
        <f>IFERROR(J55/D55,0)</f>
        <v>1.4264715042042977</v>
      </c>
    </row>
    <row r="56" spans="1:17" x14ac:dyDescent="0.25">
      <c r="A56" s="3"/>
      <c r="B56" s="13"/>
      <c r="C56" s="13"/>
      <c r="D56" s="28"/>
      <c r="E56" s="14"/>
      <c r="F56" s="14"/>
      <c r="G56" s="14"/>
      <c r="H56" s="14"/>
      <c r="I56" s="14"/>
      <c r="J56" s="20"/>
    </row>
    <row r="57" spans="1:17" x14ac:dyDescent="0.25">
      <c r="A57" s="45"/>
      <c r="B57" s="48" t="s">
        <v>3</v>
      </c>
      <c r="C57" s="297">
        <f>C73</f>
        <v>2.4216262058729992E-2</v>
      </c>
      <c r="D57" s="60">
        <f>D73</f>
        <v>5710.8</v>
      </c>
      <c r="E57" s="39">
        <f t="shared" ref="E57:I57" si="45">E73</f>
        <v>518</v>
      </c>
      <c r="F57" s="39">
        <f t="shared" si="45"/>
        <v>679.69999999999993</v>
      </c>
      <c r="G57" s="39">
        <f t="shared" si="45"/>
        <v>1645.8</v>
      </c>
      <c r="H57" s="40">
        <f t="shared" si="45"/>
        <v>3123.2</v>
      </c>
      <c r="I57" s="41">
        <f t="shared" si="45"/>
        <v>2243.9</v>
      </c>
      <c r="J57" s="39">
        <f>SUM(E57:I57)</f>
        <v>8210.6</v>
      </c>
    </row>
    <row r="58" spans="1:17" x14ac:dyDescent="0.25">
      <c r="A58" s="3"/>
      <c r="B58" s="65" t="s">
        <v>22</v>
      </c>
      <c r="C58" s="297">
        <f>C78</f>
        <v>0.02</v>
      </c>
      <c r="D58" s="60">
        <f t="shared" ref="D58:I58" si="46">D78</f>
        <v>4716.5</v>
      </c>
      <c r="E58" s="39">
        <f t="shared" si="46"/>
        <v>418</v>
      </c>
      <c r="F58" s="39">
        <f t="shared" si="46"/>
        <v>642.9</v>
      </c>
      <c r="G58" s="39">
        <f t="shared" si="46"/>
        <v>1381.8999999999999</v>
      </c>
      <c r="H58" s="40">
        <f t="shared" si="46"/>
        <v>2541.6</v>
      </c>
      <c r="I58" s="41">
        <f t="shared" si="46"/>
        <v>1786.5</v>
      </c>
      <c r="J58" s="39">
        <f>SUM(E58:I58)</f>
        <v>6770.9</v>
      </c>
    </row>
    <row r="59" spans="1:17" ht="16.5" thickBot="1" x14ac:dyDescent="0.3">
      <c r="A59" s="3"/>
      <c r="B59" s="66"/>
      <c r="C59" s="13"/>
      <c r="D59" s="29"/>
      <c r="E59" s="14"/>
      <c r="F59" s="14"/>
      <c r="G59" s="14"/>
      <c r="H59" s="14"/>
      <c r="I59" s="14"/>
      <c r="J59" s="20"/>
      <c r="K59" s="192" t="s">
        <v>311</v>
      </c>
    </row>
    <row r="60" spans="1:17" ht="18.75" thickBot="1" x14ac:dyDescent="0.3">
      <c r="A60" s="380" t="s">
        <v>17</v>
      </c>
      <c r="B60" s="380"/>
      <c r="C60" s="257"/>
      <c r="D60" s="77">
        <f>D55+D57+D58</f>
        <v>251252.3</v>
      </c>
      <c r="E60" s="78">
        <f t="shared" ref="E60:I60" si="47">E55+E57+E58</f>
        <v>21834</v>
      </c>
      <c r="F60" s="78">
        <f t="shared" si="47"/>
        <v>33463.599999999999</v>
      </c>
      <c r="G60" s="78">
        <f t="shared" si="47"/>
        <v>73369.7</v>
      </c>
      <c r="H60" s="78">
        <f t="shared" si="47"/>
        <v>133991.80000000002</v>
      </c>
      <c r="I60" s="78">
        <f t="shared" si="47"/>
        <v>95852.4</v>
      </c>
      <c r="J60" s="248">
        <f>J55+J57+J58</f>
        <v>358511.5</v>
      </c>
      <c r="K60" s="191">
        <f>IFERROR(J60/D60,0)</f>
        <v>1.4268983806317395</v>
      </c>
    </row>
    <row r="61" spans="1:17" ht="18.75" thickTop="1" x14ac:dyDescent="0.25">
      <c r="A61" s="17"/>
      <c r="B61" s="17"/>
      <c r="C61" s="17"/>
      <c r="D61" s="18"/>
      <c r="E61" s="16"/>
      <c r="F61" s="16"/>
      <c r="G61" s="16"/>
      <c r="H61" s="16"/>
      <c r="I61" s="16"/>
      <c r="J61" s="21"/>
    </row>
    <row r="62" spans="1:17" ht="18" x14ac:dyDescent="0.25">
      <c r="A62" s="17"/>
      <c r="B62" s="17"/>
      <c r="C62" s="17"/>
      <c r="D62" s="18"/>
      <c r="E62" s="16"/>
      <c r="F62" s="16"/>
      <c r="G62" s="16"/>
      <c r="H62" s="16"/>
      <c r="I62" s="16"/>
      <c r="J62" s="21"/>
    </row>
    <row r="63" spans="1:17" ht="21.75" customHeight="1" x14ac:dyDescent="0.2">
      <c r="A63" s="336" t="s">
        <v>199</v>
      </c>
      <c r="B63" s="336"/>
      <c r="C63" s="336"/>
      <c r="D63" s="336"/>
      <c r="E63" s="336"/>
      <c r="F63" s="336"/>
      <c r="G63" s="336"/>
      <c r="H63" s="336"/>
      <c r="I63" s="336"/>
      <c r="J63" s="336"/>
    </row>
    <row r="64" spans="1:17" x14ac:dyDescent="0.2">
      <c r="A64" s="57"/>
      <c r="B64" s="56"/>
      <c r="C64" s="56"/>
      <c r="D64" s="56"/>
      <c r="E64" s="56"/>
      <c r="F64" s="56"/>
      <c r="G64" s="56"/>
      <c r="H64" s="56"/>
      <c r="I64" s="56"/>
      <c r="J64" s="101" t="s">
        <v>6</v>
      </c>
    </row>
    <row r="65" spans="1:17" x14ac:dyDescent="0.2">
      <c r="A65" s="57"/>
      <c r="B65" s="67" t="s">
        <v>38</v>
      </c>
      <c r="C65" s="59"/>
      <c r="D65" s="63">
        <f>D55</f>
        <v>240825</v>
      </c>
      <c r="E65" s="62">
        <f t="shared" ref="E65:J65" si="48">E55</f>
        <v>20898</v>
      </c>
      <c r="F65" s="62">
        <f t="shared" si="48"/>
        <v>32141</v>
      </c>
      <c r="G65" s="62">
        <f t="shared" si="48"/>
        <v>70342</v>
      </c>
      <c r="H65" s="62">
        <f t="shared" si="48"/>
        <v>128327</v>
      </c>
      <c r="I65" s="63">
        <f t="shared" si="48"/>
        <v>91822</v>
      </c>
      <c r="J65" s="69">
        <f t="shared" si="48"/>
        <v>343530</v>
      </c>
    </row>
    <row r="66" spans="1:17" x14ac:dyDescent="0.2">
      <c r="A66" s="57"/>
      <c r="B66" s="67" t="s">
        <v>200</v>
      </c>
      <c r="C66" s="59"/>
      <c r="D66" s="96">
        <v>5000</v>
      </c>
      <c r="E66" s="95">
        <f>ROUNDUP($D66*L66,1)</f>
        <v>0</v>
      </c>
      <c r="F66" s="95">
        <f t="shared" ref="F66:I66" si="49">ROUNDUP($D66*M66,1)</f>
        <v>0</v>
      </c>
      <c r="G66" s="95">
        <f t="shared" si="49"/>
        <v>1250</v>
      </c>
      <c r="H66" s="95">
        <f t="shared" si="49"/>
        <v>1250</v>
      </c>
      <c r="I66" s="95">
        <f t="shared" si="49"/>
        <v>2500</v>
      </c>
      <c r="J66" s="69">
        <f>SUM(E66:I66)</f>
        <v>5000</v>
      </c>
      <c r="L66" s="92"/>
      <c r="M66" s="92"/>
      <c r="N66" s="92">
        <v>0.25</v>
      </c>
      <c r="O66" s="92">
        <v>0.25</v>
      </c>
      <c r="P66" s="92">
        <v>0.5</v>
      </c>
      <c r="Q66" s="54" t="str">
        <f>IF(SUM(L66:P66)=100%,"100%",IF(SUM(L66:P66)=0,"0%","error"))</f>
        <v>100%</v>
      </c>
    </row>
    <row r="67" spans="1:17" x14ac:dyDescent="0.2">
      <c r="A67" s="57"/>
      <c r="B67" s="67" t="s">
        <v>201</v>
      </c>
      <c r="C67" s="70"/>
      <c r="D67" s="63">
        <f>D55-D66</f>
        <v>235825</v>
      </c>
      <c r="E67" s="62">
        <f>E55-E66</f>
        <v>20898</v>
      </c>
      <c r="F67" s="62">
        <f t="shared" ref="F67:I67" si="50">F55-F66</f>
        <v>32141</v>
      </c>
      <c r="G67" s="62">
        <f t="shared" si="50"/>
        <v>69092</v>
      </c>
      <c r="H67" s="62">
        <f t="shared" si="50"/>
        <v>127077</v>
      </c>
      <c r="I67" s="62">
        <f t="shared" si="50"/>
        <v>89322</v>
      </c>
      <c r="J67" s="69">
        <f>SUM(E67:I67)</f>
        <v>338530</v>
      </c>
    </row>
    <row r="68" spans="1:17" ht="15" x14ac:dyDescent="0.2">
      <c r="A68" s="57"/>
      <c r="B68" s="57"/>
      <c r="C68" s="57"/>
      <c r="D68" s="57"/>
      <c r="E68" s="57"/>
      <c r="F68" s="57"/>
      <c r="G68" s="57"/>
      <c r="H68" s="57"/>
      <c r="I68" s="57"/>
      <c r="J68" s="54"/>
    </row>
    <row r="69" spans="1:17" x14ac:dyDescent="0.2">
      <c r="A69" s="57"/>
      <c r="B69" s="71" t="s">
        <v>39</v>
      </c>
      <c r="C69" s="58"/>
      <c r="D69" s="72"/>
      <c r="E69" s="72"/>
      <c r="F69" s="72"/>
      <c r="G69" s="72"/>
      <c r="H69" s="72"/>
      <c r="I69" s="72"/>
      <c r="J69" s="62"/>
    </row>
    <row r="70" spans="1:17" ht="19.5" customHeight="1" x14ac:dyDescent="0.2">
      <c r="A70" s="57"/>
      <c r="B70" s="136" t="s">
        <v>19</v>
      </c>
      <c r="C70" s="91">
        <v>0.02</v>
      </c>
      <c r="D70" s="63">
        <f>ROUNDUP(D$67*$C70,1)</f>
        <v>4716.5</v>
      </c>
      <c r="E70" s="62">
        <f t="shared" ref="E70:I70" si="51">ROUNDUP(E$67*$C70,1)</f>
        <v>418</v>
      </c>
      <c r="F70" s="62">
        <f t="shared" si="51"/>
        <v>642.9</v>
      </c>
      <c r="G70" s="62">
        <f t="shared" si="51"/>
        <v>1381.8999999999999</v>
      </c>
      <c r="H70" s="62">
        <f t="shared" si="51"/>
        <v>2541.6</v>
      </c>
      <c r="I70" s="63">
        <f t="shared" si="51"/>
        <v>1786.5</v>
      </c>
      <c r="J70" s="69">
        <f>SUM(E70:I70)</f>
        <v>6770.9</v>
      </c>
    </row>
    <row r="71" spans="1:17" ht="15" x14ac:dyDescent="0.2">
      <c r="A71" s="57"/>
      <c r="B71" s="136" t="s">
        <v>20</v>
      </c>
      <c r="C71" s="91">
        <v>5.0000000000000001E-3</v>
      </c>
      <c r="D71" s="63">
        <f t="shared" ref="D71:I71" si="52">ROUNDUP($C71*(D17+D33),1)</f>
        <v>894.30000000000007</v>
      </c>
      <c r="E71" s="62">
        <f t="shared" si="52"/>
        <v>0</v>
      </c>
      <c r="F71" s="62">
        <f t="shared" si="52"/>
        <v>36.800000000000004</v>
      </c>
      <c r="G71" s="62">
        <f t="shared" si="52"/>
        <v>263.90000000000003</v>
      </c>
      <c r="H71" s="62">
        <f t="shared" si="52"/>
        <v>581.6</v>
      </c>
      <c r="I71" s="63">
        <f t="shared" si="52"/>
        <v>457.40000000000003</v>
      </c>
      <c r="J71" s="69">
        <f t="shared" ref="J71:J72" si="53">SUM(E71:I71)</f>
        <v>1339.7</v>
      </c>
    </row>
    <row r="72" spans="1:17" ht="18.75" customHeight="1" thickBot="1" x14ac:dyDescent="0.25">
      <c r="A72" s="57"/>
      <c r="B72" s="136" t="s">
        <v>21</v>
      </c>
      <c r="C72" s="91">
        <v>1.2500000000000001E-2</v>
      </c>
      <c r="D72" s="63">
        <f>IF($D$67*0.0125&gt;100,100,D67*0.0125)</f>
        <v>100</v>
      </c>
      <c r="E72" s="62">
        <f>IF($J$67*0.0125&gt;100,100,E67*0.0125)</f>
        <v>100</v>
      </c>
      <c r="F72" s="73">
        <f>IF($J$67*0.0125&gt;100,0,F67*0.0125)</f>
        <v>0</v>
      </c>
      <c r="G72" s="73">
        <f>IF($J$67*0.0125&gt;100,0,G67*0.0125)</f>
        <v>0</v>
      </c>
      <c r="H72" s="73">
        <f>IF($J$67*0.0125&gt;100,0,H67*0.0125)</f>
        <v>0</v>
      </c>
      <c r="I72" s="73">
        <f>IF($J$67*0.0125&gt;100,0,I67*0.0125)</f>
        <v>0</v>
      </c>
      <c r="J72" s="69">
        <f t="shared" si="53"/>
        <v>100</v>
      </c>
    </row>
    <row r="73" spans="1:17" ht="29.25" customHeight="1" thickBot="1" x14ac:dyDescent="0.25">
      <c r="A73" s="57"/>
      <c r="B73" s="48" t="s">
        <v>192</v>
      </c>
      <c r="C73" s="298">
        <f>IFERROR(D73/D67,"-")</f>
        <v>2.4216262058729992E-2</v>
      </c>
      <c r="D73" s="74">
        <f>SUM(D70:D72)</f>
        <v>5710.8</v>
      </c>
      <c r="E73" s="64">
        <f>SUM(E70:E72)</f>
        <v>518</v>
      </c>
      <c r="F73" s="64">
        <f t="shared" ref="F73:J73" si="54">SUM(F70:F72)</f>
        <v>679.69999999999993</v>
      </c>
      <c r="G73" s="64">
        <f t="shared" si="54"/>
        <v>1645.8</v>
      </c>
      <c r="H73" s="64">
        <f t="shared" si="54"/>
        <v>3123.2</v>
      </c>
      <c r="I73" s="64">
        <f t="shared" si="54"/>
        <v>2243.9</v>
      </c>
      <c r="J73" s="256">
        <f t="shared" si="54"/>
        <v>8210.5999999999985</v>
      </c>
      <c r="K73" s="299">
        <f>IFERROR(J73/J67,0)</f>
        <v>2.4253685050069414E-2</v>
      </c>
      <c r="M73" s="118"/>
    </row>
    <row r="74" spans="1:17" x14ac:dyDescent="0.2">
      <c r="A74" s="19"/>
      <c r="B74" s="30"/>
      <c r="C74" s="31"/>
      <c r="D74" s="31"/>
      <c r="E74" s="25"/>
      <c r="F74" s="25"/>
      <c r="G74" s="25"/>
      <c r="H74" s="25"/>
      <c r="I74" s="25"/>
      <c r="J74" s="25"/>
    </row>
    <row r="75" spans="1:17" x14ac:dyDescent="0.2">
      <c r="A75" s="19"/>
      <c r="B75" s="30"/>
      <c r="C75" s="31"/>
      <c r="D75" s="25"/>
      <c r="E75" s="25"/>
      <c r="F75" s="25"/>
      <c r="G75" s="25"/>
      <c r="H75" s="25"/>
      <c r="I75" s="25"/>
      <c r="J75" s="25"/>
    </row>
    <row r="76" spans="1:17" ht="20.25" customHeight="1" x14ac:dyDescent="0.2">
      <c r="A76" s="336" t="s">
        <v>37</v>
      </c>
      <c r="B76" s="336"/>
      <c r="C76" s="336"/>
      <c r="D76" s="336"/>
      <c r="E76" s="336"/>
      <c r="F76" s="336"/>
      <c r="G76" s="336"/>
      <c r="H76" s="336"/>
      <c r="I76" s="336"/>
      <c r="J76" s="336"/>
    </row>
    <row r="77" spans="1:17" ht="8.25" customHeight="1" thickBot="1" x14ac:dyDescent="0.25">
      <c r="A77" s="54"/>
      <c r="B77" s="54"/>
      <c r="C77" s="54"/>
      <c r="D77" s="54"/>
      <c r="E77" s="54"/>
      <c r="F77" s="54"/>
      <c r="G77" s="54"/>
      <c r="H77" s="54"/>
      <c r="I77" s="54"/>
      <c r="J77" s="54"/>
    </row>
    <row r="78" spans="1:17" ht="16.5" thickBot="1" x14ac:dyDescent="0.25">
      <c r="A78" s="54"/>
      <c r="B78" s="253" t="s">
        <v>45</v>
      </c>
      <c r="C78" s="91">
        <v>0.02</v>
      </c>
      <c r="D78" s="93">
        <f t="shared" ref="D78:I78" si="55">ROUNDUP(D$67*$C78,1)</f>
        <v>4716.5</v>
      </c>
      <c r="E78" s="94">
        <f t="shared" si="55"/>
        <v>418</v>
      </c>
      <c r="F78" s="94">
        <f t="shared" si="55"/>
        <v>642.9</v>
      </c>
      <c r="G78" s="94">
        <f t="shared" si="55"/>
        <v>1381.8999999999999</v>
      </c>
      <c r="H78" s="94">
        <f t="shared" si="55"/>
        <v>2541.6</v>
      </c>
      <c r="I78" s="94">
        <f t="shared" si="55"/>
        <v>1786.5</v>
      </c>
      <c r="J78" s="247">
        <f>SUM(E78:I78)</f>
        <v>6770.9</v>
      </c>
    </row>
    <row r="79" spans="1:17" x14ac:dyDescent="0.25">
      <c r="J79" s="20"/>
    </row>
    <row r="80" spans="1:17" ht="15" x14ac:dyDescent="0.2">
      <c r="E80" s="1"/>
      <c r="J80" s="20"/>
    </row>
    <row r="81" spans="1:12" ht="21.75" customHeight="1" x14ac:dyDescent="0.2">
      <c r="A81" s="336" t="s">
        <v>202</v>
      </c>
      <c r="B81" s="336"/>
      <c r="C81" s="336"/>
      <c r="D81" s="336"/>
      <c r="E81" s="336"/>
      <c r="F81" s="336"/>
      <c r="G81" s="336"/>
      <c r="H81" s="336"/>
      <c r="I81" s="336"/>
      <c r="J81" s="336"/>
      <c r="K81" s="336"/>
      <c r="L81" s="336"/>
    </row>
    <row r="82" spans="1:12" thickBot="1" x14ac:dyDescent="0.25">
      <c r="A82" s="68"/>
      <c r="B82" s="190"/>
      <c r="C82" s="190"/>
      <c r="D82" s="100">
        <f>E8</f>
        <v>2018</v>
      </c>
      <c r="E82" s="100">
        <f>D82+1</f>
        <v>2019</v>
      </c>
      <c r="F82" s="100">
        <f t="shared" ref="F82:L82" si="56">E82+1</f>
        <v>2020</v>
      </c>
      <c r="G82" s="100">
        <f t="shared" si="56"/>
        <v>2021</v>
      </c>
      <c r="H82" s="100">
        <f t="shared" si="56"/>
        <v>2022</v>
      </c>
      <c r="I82" s="100">
        <f t="shared" si="56"/>
        <v>2023</v>
      </c>
      <c r="J82" s="100">
        <f t="shared" si="56"/>
        <v>2024</v>
      </c>
      <c r="K82" s="100">
        <f t="shared" si="56"/>
        <v>2025</v>
      </c>
      <c r="L82" s="100">
        <f t="shared" si="56"/>
        <v>2026</v>
      </c>
    </row>
    <row r="83" spans="1:12" ht="15" x14ac:dyDescent="0.2">
      <c r="A83" s="46"/>
      <c r="B83" s="67" t="s">
        <v>190</v>
      </c>
      <c r="C83" s="76"/>
      <c r="D83" s="97"/>
      <c r="E83" s="97"/>
      <c r="F83" s="97"/>
      <c r="G83" s="97">
        <v>100</v>
      </c>
      <c r="H83" s="97">
        <v>100</v>
      </c>
      <c r="I83" s="97">
        <v>100</v>
      </c>
      <c r="J83" s="97">
        <v>100</v>
      </c>
      <c r="K83" s="97">
        <v>100</v>
      </c>
      <c r="L83" s="97">
        <v>100</v>
      </c>
    </row>
    <row r="84" spans="1:12" ht="15" x14ac:dyDescent="0.2">
      <c r="A84" s="46"/>
      <c r="B84" s="67" t="s">
        <v>191</v>
      </c>
      <c r="C84" s="76"/>
      <c r="D84" s="98"/>
      <c r="E84" s="98"/>
      <c r="F84" s="98"/>
      <c r="G84" s="98">
        <v>5</v>
      </c>
      <c r="H84" s="98">
        <v>2</v>
      </c>
      <c r="I84" s="98">
        <v>10</v>
      </c>
      <c r="J84" s="98"/>
      <c r="K84" s="98"/>
      <c r="L84" s="98"/>
    </row>
    <row r="85" spans="1:12" thickBot="1" x14ac:dyDescent="0.25">
      <c r="A85" s="46"/>
      <c r="B85" s="67" t="s">
        <v>31</v>
      </c>
      <c r="C85" s="76"/>
      <c r="D85" s="99"/>
      <c r="E85" s="99"/>
      <c r="F85" s="99"/>
      <c r="G85" s="99"/>
      <c r="H85" s="99"/>
      <c r="I85" s="99"/>
      <c r="J85" s="99"/>
      <c r="K85" s="99"/>
      <c r="L85" s="99"/>
    </row>
    <row r="86" spans="1:12" ht="21" customHeight="1" thickBot="1" x14ac:dyDescent="0.25">
      <c r="A86" s="79"/>
      <c r="B86" s="258" t="s">
        <v>40</v>
      </c>
      <c r="C86" s="80"/>
      <c r="D86" s="32">
        <f t="shared" ref="D86:L86" si="57">SUM(D83:D85)</f>
        <v>0</v>
      </c>
      <c r="E86" s="32">
        <f t="shared" si="57"/>
        <v>0</v>
      </c>
      <c r="F86" s="32">
        <f t="shared" si="57"/>
        <v>0</v>
      </c>
      <c r="G86" s="32">
        <f t="shared" si="57"/>
        <v>105</v>
      </c>
      <c r="H86" s="32">
        <f t="shared" si="57"/>
        <v>102</v>
      </c>
      <c r="I86" s="32">
        <f t="shared" si="57"/>
        <v>110</v>
      </c>
      <c r="J86" s="32">
        <f t="shared" si="57"/>
        <v>100</v>
      </c>
      <c r="K86" s="32">
        <f t="shared" si="57"/>
        <v>100</v>
      </c>
      <c r="L86" s="32">
        <f t="shared" si="57"/>
        <v>100</v>
      </c>
    </row>
    <row r="87" spans="1:12" x14ac:dyDescent="0.25">
      <c r="J87" s="20"/>
    </row>
  </sheetData>
  <mergeCells count="9">
    <mergeCell ref="A81:L81"/>
    <mergeCell ref="A1:J1"/>
    <mergeCell ref="C2:J2"/>
    <mergeCell ref="H3:I3"/>
    <mergeCell ref="B4:D4"/>
    <mergeCell ref="A60:B60"/>
    <mergeCell ref="A55:B55"/>
    <mergeCell ref="A76:J76"/>
    <mergeCell ref="A63:J63"/>
  </mergeCells>
  <printOptions horizontalCentered="1"/>
  <pageMargins left="0.45" right="0.45" top="0.5" bottom="0.5" header="0.3" footer="0.3"/>
  <pageSetup paperSize="17" scale="45"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D6E85611C54D40A20BCDB0B715D113" ma:contentTypeVersion="0" ma:contentTypeDescription="Create a new document." ma:contentTypeScope="" ma:versionID="7bbb40fe9d9efbc6a63c8b8360fdaf8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BA1138-858E-4672-AABB-D1AD50249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E4315DF-6D60-4F34-81EA-5EBEA2D4CC04}">
  <ds:schemaRefs>
    <ds:schemaRef ds:uri="http://schemas.microsoft.com/sharepoint/v3/contenttype/forms"/>
  </ds:schemaRefs>
</ds:datastoreItem>
</file>

<file path=customXml/itemProps3.xml><?xml version="1.0" encoding="utf-8"?>
<ds:datastoreItem xmlns:ds="http://schemas.openxmlformats.org/officeDocument/2006/customXml" ds:itemID="{59CE6483-8576-464B-A588-E6D9D343BCEB}">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Quality Information</vt:lpstr>
      <vt:lpstr>Template Instructions </vt:lpstr>
      <vt:lpstr>BoE Cover Sheet</vt:lpstr>
      <vt:lpstr>BOE Summary</vt:lpstr>
      <vt:lpstr>BOE Cost Detail</vt:lpstr>
      <vt:lpstr>Estimate Classification</vt:lpstr>
      <vt:lpstr>EX_Premise</vt:lpstr>
      <vt:lpstr>EX_BOE Summary</vt:lpstr>
      <vt:lpstr>EX_BOE Cost Detail</vt:lpstr>
      <vt:lpstr>EX_Estimate Classification</vt:lpstr>
      <vt:lpstr>EX_Risk Assessment</vt:lpstr>
      <vt:lpstr>Data</vt:lpstr>
      <vt:lpstr>'BOE Cost Detail'!Print_Area</vt:lpstr>
      <vt:lpstr>'BoE Cover Sheet'!Print_Area</vt:lpstr>
      <vt:lpstr>'BOE Summary'!Print_Area</vt:lpstr>
      <vt:lpstr>'Estimate Classification'!Print_Area</vt:lpstr>
      <vt:lpstr>'EX_BOE Cost Detail'!Print_Area</vt:lpstr>
      <vt:lpstr>'EX_BOE Summary'!Print_Area</vt:lpstr>
      <vt:lpstr>EX_Premise!Print_Area</vt:lpstr>
      <vt:lpstr>'EX_Risk Assessment'!Print_Area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Chartier, Georges</dc:creator>
  <cp:lastModifiedBy>Toland, Leon (NonCityStaff)</cp:lastModifiedBy>
  <cp:lastPrinted>2016-02-22T15:32:04Z</cp:lastPrinted>
  <dcterms:created xsi:type="dcterms:W3CDTF">2015-03-23T20:06:37Z</dcterms:created>
  <dcterms:modified xsi:type="dcterms:W3CDTF">2016-03-10T16:27:51Z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0x010100D0D6E85611C54D40A20BCDB0B715D113</vt:lpwstr>
  </property>
</Properties>
</file>